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embeddings/oleObject4.bin" ContentType="application/vnd.openxmlformats-officedocument.oleObject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cro5\Desktop\"/>
    </mc:Choice>
  </mc:AlternateContent>
  <bookViews>
    <workbookView xWindow="240" yWindow="105" windowWidth="15180" windowHeight="10290" tabRatio="864"/>
  </bookViews>
  <sheets>
    <sheet name="Seite 1, Grabenskizzen" sheetId="6" r:id="rId1"/>
    <sheet name="Seite 2, Entwässerungen" sheetId="5" r:id="rId2"/>
    <sheet name="Seite 3, Hauptkanal, MW&amp;SW U4" sheetId="8" r:id="rId3"/>
    <sheet name="Seite 4, Hauptkanal, MW&amp;SW, U3" sheetId="4" r:id="rId4"/>
    <sheet name="Seite 5, Hauptkanal, RW, U4" sheetId="7" r:id="rId5"/>
    <sheet name="Seite 6, Hauptkanal, RW, U3" sheetId="9" r:id="rId6"/>
  </sheets>
  <definedNames>
    <definedName name="_xlnm.Print_Area" localSheetId="0">'Seite 1, Grabenskizzen'!$A$1:$Q$70</definedName>
    <definedName name="_xlnm.Print_Area" localSheetId="1">'Seite 2, Entwässerungen'!$A$1:$AI$40</definedName>
    <definedName name="_xlnm.Print_Area" localSheetId="2">'Seite 3, Hauptkanal, MW&amp;SW U4'!$A$1:$AH$40</definedName>
    <definedName name="_xlnm.Print_Area" localSheetId="3">'Seite 4, Hauptkanal, MW&amp;SW, U3'!$A$1:$AH$40</definedName>
    <definedName name="_xlnm.Print_Area" localSheetId="4">'Seite 5, Hauptkanal, RW, U4'!$A$1:$AL$40</definedName>
    <definedName name="_xlnm.Print_Area" localSheetId="5">'Seite 6, Hauptkanal, RW, U3'!$A$1:$AL$40</definedName>
    <definedName name="_xlnm.Print_Titles" localSheetId="1">'Seite 2, Entwässerungen'!#REF!</definedName>
    <definedName name="_xlnm.Print_Titles" localSheetId="2">'Seite 3, Hauptkanal, MW&amp;SW U4'!$4:$5</definedName>
    <definedName name="_xlnm.Print_Titles" localSheetId="3">'Seite 4, Hauptkanal, MW&amp;SW, U3'!$1:$7</definedName>
    <definedName name="_xlnm.Print_Titles" localSheetId="4">'Seite 5, Hauptkanal, RW, U4'!$1:$7</definedName>
    <definedName name="_xlnm.Print_Titles" localSheetId="5">'Seite 6, Hauptkanal, RW, U3'!$1:$7</definedName>
  </definedNames>
  <calcPr calcId="162913"/>
</workbook>
</file>

<file path=xl/calcChain.xml><?xml version="1.0" encoding="utf-8"?>
<calcChain xmlns="http://schemas.openxmlformats.org/spreadsheetml/2006/main">
  <c r="B20" i="9" l="1"/>
  <c r="F20" i="5" l="1"/>
  <c r="F17" i="5"/>
  <c r="V68" i="6" l="1"/>
  <c r="W68" i="6"/>
  <c r="Z68" i="6"/>
  <c r="AA68" i="6"/>
  <c r="L48" i="6"/>
  <c r="T64" i="6"/>
  <c r="U64" i="6"/>
  <c r="V64" i="6"/>
  <c r="W64" i="6"/>
  <c r="X64" i="6"/>
  <c r="Y64" i="6"/>
  <c r="Z64" i="6"/>
  <c r="AA64" i="6"/>
  <c r="S64" i="6"/>
  <c r="AC16" i="5"/>
  <c r="Z59" i="6" s="1"/>
  <c r="Y16" i="5"/>
  <c r="AA58" i="6"/>
  <c r="Z58" i="6"/>
  <c r="Y58" i="6"/>
  <c r="X58" i="6"/>
  <c r="V58" i="6"/>
  <c r="U58" i="6"/>
  <c r="T58" i="6"/>
  <c r="S58" i="6"/>
  <c r="AK20" i="9"/>
  <c r="AJ20" i="9"/>
  <c r="AI20" i="9"/>
  <c r="AH20" i="9"/>
  <c r="AG20" i="9"/>
  <c r="AF20" i="9"/>
  <c r="AE20" i="9"/>
  <c r="AD20" i="9"/>
  <c r="AC20" i="9"/>
  <c r="AK17" i="9"/>
  <c r="AJ17" i="9"/>
  <c r="AI17" i="9"/>
  <c r="AH17" i="9"/>
  <c r="AG17" i="9"/>
  <c r="AF17" i="9"/>
  <c r="AE17" i="9"/>
  <c r="AD17" i="9"/>
  <c r="AC17" i="9"/>
  <c r="AK15" i="9"/>
  <c r="AJ15" i="9"/>
  <c r="AI15" i="9"/>
  <c r="AH15" i="9"/>
  <c r="AG15" i="9"/>
  <c r="AF15" i="9"/>
  <c r="AE15" i="9"/>
  <c r="AD15" i="9"/>
  <c r="AC15" i="9"/>
  <c r="AB20" i="9"/>
  <c r="AA20" i="9"/>
  <c r="Z20" i="9"/>
  <c r="Y20" i="9"/>
  <c r="X20" i="9"/>
  <c r="W20" i="9"/>
  <c r="V20" i="9"/>
  <c r="U20" i="9"/>
  <c r="T20" i="9"/>
  <c r="AB17" i="9"/>
  <c r="AA17" i="9"/>
  <c r="Z17" i="9"/>
  <c r="Y17" i="9"/>
  <c r="X17" i="9"/>
  <c r="W17" i="9"/>
  <c r="V17" i="9"/>
  <c r="U17" i="9"/>
  <c r="T17" i="9"/>
  <c r="AB15" i="9"/>
  <c r="AA15" i="9"/>
  <c r="Z15" i="9"/>
  <c r="Y15" i="9"/>
  <c r="X15" i="9"/>
  <c r="W15" i="9"/>
  <c r="V15" i="9"/>
  <c r="U15" i="9"/>
  <c r="T15" i="9"/>
  <c r="S20" i="9"/>
  <c r="R20" i="9"/>
  <c r="Q20" i="9"/>
  <c r="P20" i="9"/>
  <c r="O20" i="9"/>
  <c r="N20" i="9"/>
  <c r="M20" i="9"/>
  <c r="L20" i="9"/>
  <c r="K20" i="9"/>
  <c r="S17" i="9"/>
  <c r="R17" i="9"/>
  <c r="Q17" i="9"/>
  <c r="P17" i="9"/>
  <c r="O17" i="9"/>
  <c r="N17" i="9"/>
  <c r="M17" i="9"/>
  <c r="L17" i="9"/>
  <c r="K17" i="9"/>
  <c r="S15" i="9"/>
  <c r="R15" i="9"/>
  <c r="Q15" i="9"/>
  <c r="P15" i="9"/>
  <c r="O15" i="9"/>
  <c r="N15" i="9"/>
  <c r="M15" i="9"/>
  <c r="L15" i="9"/>
  <c r="K15" i="9"/>
  <c r="I15" i="9"/>
  <c r="J15" i="9"/>
  <c r="I17" i="9"/>
  <c r="J17" i="9"/>
  <c r="I20" i="9"/>
  <c r="J20" i="9"/>
  <c r="H20" i="9"/>
  <c r="G20" i="9"/>
  <c r="F20" i="9"/>
  <c r="E20" i="9"/>
  <c r="D20" i="9"/>
  <c r="C20" i="9"/>
  <c r="H17" i="9"/>
  <c r="G17" i="9"/>
  <c r="F17" i="9"/>
  <c r="E17" i="9"/>
  <c r="D17" i="9"/>
  <c r="C17" i="9"/>
  <c r="B17" i="9"/>
  <c r="H15" i="9"/>
  <c r="G15" i="9"/>
  <c r="F15" i="9"/>
  <c r="E15" i="9"/>
  <c r="D15" i="9"/>
  <c r="C15" i="9"/>
  <c r="B15" i="9"/>
  <c r="AK20" i="7"/>
  <c r="AJ20" i="7"/>
  <c r="AI20" i="7"/>
  <c r="AH20" i="7"/>
  <c r="AG20" i="7"/>
  <c r="AF20" i="7"/>
  <c r="AE20" i="7"/>
  <c r="AD20" i="7"/>
  <c r="AC20" i="7"/>
  <c r="AK17" i="7"/>
  <c r="AJ17" i="7"/>
  <c r="AI17" i="7"/>
  <c r="AH17" i="7"/>
  <c r="AG17" i="7"/>
  <c r="AF17" i="7"/>
  <c r="AE17" i="7"/>
  <c r="AD17" i="7"/>
  <c r="AC17" i="7"/>
  <c r="AK16" i="7"/>
  <c r="AJ16" i="7"/>
  <c r="AI16" i="7"/>
  <c r="AH16" i="7"/>
  <c r="AG16" i="7"/>
  <c r="AF16" i="7"/>
  <c r="AE16" i="7"/>
  <c r="AD16" i="7"/>
  <c r="AC16" i="7"/>
  <c r="AK15" i="7"/>
  <c r="AJ15" i="7"/>
  <c r="AI15" i="7"/>
  <c r="AH15" i="7"/>
  <c r="AG15" i="7"/>
  <c r="AF15" i="7"/>
  <c r="AE15" i="7"/>
  <c r="AD15" i="7"/>
  <c r="AC15" i="7"/>
  <c r="AB20" i="7"/>
  <c r="AA20" i="7"/>
  <c r="Z20" i="7"/>
  <c r="Y20" i="7"/>
  <c r="X20" i="7"/>
  <c r="W20" i="7"/>
  <c r="V20" i="7"/>
  <c r="U20" i="7"/>
  <c r="T20" i="7"/>
  <c r="AB17" i="7"/>
  <c r="AA17" i="7"/>
  <c r="Z17" i="7"/>
  <c r="Y17" i="7"/>
  <c r="X17" i="7"/>
  <c r="W17" i="7"/>
  <c r="V17" i="7"/>
  <c r="U17" i="7"/>
  <c r="T17" i="7"/>
  <c r="AB16" i="7"/>
  <c r="AA16" i="7"/>
  <c r="Z16" i="7"/>
  <c r="Y68" i="6" s="1"/>
  <c r="Y16" i="7"/>
  <c r="X68" i="6" s="1"/>
  <c r="X16" i="7"/>
  <c r="W16" i="7"/>
  <c r="V16" i="7"/>
  <c r="U68" i="6" s="1"/>
  <c r="U16" i="7"/>
  <c r="T68" i="6" s="1"/>
  <c r="T16" i="7"/>
  <c r="S68" i="6" s="1"/>
  <c r="AB15" i="7"/>
  <c r="AA15" i="7"/>
  <c r="Z15" i="7"/>
  <c r="Y15" i="7"/>
  <c r="X15" i="7"/>
  <c r="W15" i="7"/>
  <c r="V15" i="7"/>
  <c r="U15" i="7"/>
  <c r="T15" i="7"/>
  <c r="S20" i="7"/>
  <c r="R20" i="7"/>
  <c r="Q20" i="7"/>
  <c r="P20" i="7"/>
  <c r="O20" i="7"/>
  <c r="N20" i="7"/>
  <c r="M20" i="7"/>
  <c r="L20" i="7"/>
  <c r="K20" i="7"/>
  <c r="S17" i="7"/>
  <c r="R17" i="7"/>
  <c r="Q17" i="7"/>
  <c r="P17" i="7"/>
  <c r="O17" i="7"/>
  <c r="N17" i="7"/>
  <c r="M17" i="7"/>
  <c r="L17" i="7"/>
  <c r="K17" i="7"/>
  <c r="S16" i="7"/>
  <c r="R16" i="7"/>
  <c r="Q16" i="7"/>
  <c r="P16" i="7"/>
  <c r="O16" i="7"/>
  <c r="N16" i="7"/>
  <c r="M16" i="7"/>
  <c r="L16" i="7"/>
  <c r="K16" i="7"/>
  <c r="S15" i="7"/>
  <c r="R15" i="7"/>
  <c r="Q15" i="7"/>
  <c r="P15" i="7"/>
  <c r="O15" i="7"/>
  <c r="N15" i="7"/>
  <c r="M15" i="7"/>
  <c r="L15" i="7"/>
  <c r="K15" i="7"/>
  <c r="I15" i="7"/>
  <c r="J15" i="7"/>
  <c r="I16" i="7"/>
  <c r="J16" i="7"/>
  <c r="I17" i="7"/>
  <c r="J17" i="7"/>
  <c r="I20" i="7"/>
  <c r="J20" i="7"/>
  <c r="H20" i="7"/>
  <c r="G20" i="7"/>
  <c r="F20" i="7"/>
  <c r="E20" i="7"/>
  <c r="D20" i="7"/>
  <c r="C20" i="7"/>
  <c r="B20" i="7"/>
  <c r="H17" i="7"/>
  <c r="G17" i="7"/>
  <c r="F17" i="7"/>
  <c r="E17" i="7"/>
  <c r="D17" i="7"/>
  <c r="C17" i="7"/>
  <c r="B17" i="7"/>
  <c r="H16" i="7"/>
  <c r="G16" i="7"/>
  <c r="F16" i="7"/>
  <c r="E16" i="7"/>
  <c r="D16" i="7"/>
  <c r="C16" i="7"/>
  <c r="B16" i="7"/>
  <c r="H15" i="7"/>
  <c r="G15" i="7"/>
  <c r="F15" i="7"/>
  <c r="E15" i="7"/>
  <c r="D15" i="7"/>
  <c r="C15" i="7"/>
  <c r="B15" i="7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G20" i="8" l="1"/>
  <c r="AF20" i="8"/>
  <c r="AE20" i="8"/>
  <c r="AD20" i="8"/>
  <c r="AC20" i="8"/>
  <c r="AB20" i="8"/>
  <c r="AA20" i="8"/>
  <c r="Z20" i="8"/>
  <c r="AG17" i="8"/>
  <c r="AF17" i="8"/>
  <c r="AE17" i="8"/>
  <c r="AD17" i="8"/>
  <c r="AC17" i="8"/>
  <c r="AB17" i="8"/>
  <c r="AA17" i="8"/>
  <c r="Z17" i="8"/>
  <c r="AG16" i="8"/>
  <c r="AF16" i="8"/>
  <c r="AE16" i="8"/>
  <c r="AD16" i="8"/>
  <c r="AC16" i="8"/>
  <c r="AB16" i="8"/>
  <c r="AA16" i="8"/>
  <c r="Z16" i="8"/>
  <c r="AG15" i="8"/>
  <c r="AF15" i="8"/>
  <c r="AE15" i="8"/>
  <c r="AD15" i="8"/>
  <c r="AC15" i="8"/>
  <c r="AB15" i="8"/>
  <c r="AA15" i="8"/>
  <c r="Z15" i="8"/>
  <c r="Y20" i="8"/>
  <c r="X20" i="8"/>
  <c r="W20" i="8"/>
  <c r="V20" i="8"/>
  <c r="U20" i="8"/>
  <c r="T20" i="8"/>
  <c r="S20" i="8"/>
  <c r="R20" i="8"/>
  <c r="Y17" i="8"/>
  <c r="X17" i="8"/>
  <c r="W17" i="8"/>
  <c r="V17" i="8"/>
  <c r="U17" i="8"/>
  <c r="T17" i="8"/>
  <c r="S17" i="8"/>
  <c r="R17" i="8"/>
  <c r="Y16" i="8"/>
  <c r="X16" i="8"/>
  <c r="W16" i="8"/>
  <c r="V16" i="8"/>
  <c r="W66" i="6" s="1"/>
  <c r="U16" i="8"/>
  <c r="V66" i="6" s="1"/>
  <c r="T16" i="8"/>
  <c r="U66" i="6" s="1"/>
  <c r="S16" i="8"/>
  <c r="T66" i="6" s="1"/>
  <c r="R16" i="8"/>
  <c r="S66" i="6" s="1"/>
  <c r="Y15" i="8"/>
  <c r="X15" i="8"/>
  <c r="W15" i="8"/>
  <c r="V15" i="8"/>
  <c r="U15" i="8"/>
  <c r="T15" i="8"/>
  <c r="S15" i="8"/>
  <c r="R15" i="8"/>
  <c r="Q20" i="8"/>
  <c r="P20" i="8"/>
  <c r="O20" i="8"/>
  <c r="N20" i="8"/>
  <c r="M20" i="8"/>
  <c r="L20" i="8"/>
  <c r="K20" i="8"/>
  <c r="J20" i="8"/>
  <c r="Q17" i="8"/>
  <c r="P17" i="8"/>
  <c r="O17" i="8"/>
  <c r="N17" i="8"/>
  <c r="M17" i="8"/>
  <c r="L17" i="8"/>
  <c r="K17" i="8"/>
  <c r="J17" i="8"/>
  <c r="Q16" i="8"/>
  <c r="P16" i="8"/>
  <c r="O16" i="8"/>
  <c r="N16" i="8"/>
  <c r="M16" i="8"/>
  <c r="L16" i="8"/>
  <c r="K16" i="8"/>
  <c r="J16" i="8"/>
  <c r="Q15" i="8"/>
  <c r="P15" i="8"/>
  <c r="O15" i="8"/>
  <c r="N15" i="8"/>
  <c r="M15" i="8"/>
  <c r="L15" i="8"/>
  <c r="K15" i="8"/>
  <c r="J15" i="8"/>
  <c r="D15" i="8"/>
  <c r="E15" i="8"/>
  <c r="F15" i="8"/>
  <c r="G15" i="8"/>
  <c r="H15" i="8"/>
  <c r="I15" i="8"/>
  <c r="D16" i="8"/>
  <c r="E16" i="8"/>
  <c r="F16" i="8"/>
  <c r="G16" i="8"/>
  <c r="H16" i="8"/>
  <c r="I16" i="8"/>
  <c r="D17" i="8"/>
  <c r="E17" i="8"/>
  <c r="F17" i="8"/>
  <c r="G17" i="8"/>
  <c r="H17" i="8"/>
  <c r="I17" i="8"/>
  <c r="D20" i="8"/>
  <c r="E20" i="8"/>
  <c r="F20" i="8"/>
  <c r="G20" i="8"/>
  <c r="H20" i="8"/>
  <c r="I20" i="8"/>
  <c r="C20" i="8"/>
  <c r="B20" i="8"/>
  <c r="C17" i="8"/>
  <c r="B17" i="8"/>
  <c r="C16" i="8"/>
  <c r="B16" i="8"/>
  <c r="C15" i="8"/>
  <c r="B15" i="8"/>
  <c r="AH20" i="5"/>
  <c r="AG20" i="5"/>
  <c r="AF20" i="5"/>
  <c r="AE20" i="5"/>
  <c r="AH17" i="5"/>
  <c r="AG17" i="5"/>
  <c r="AF17" i="5"/>
  <c r="AE17" i="5"/>
  <c r="AD20" i="5"/>
  <c r="AC20" i="5"/>
  <c r="AB20" i="5"/>
  <c r="AA20" i="5"/>
  <c r="AD17" i="5"/>
  <c r="AC17" i="5"/>
  <c r="AB17" i="5"/>
  <c r="AA17" i="5"/>
  <c r="Z20" i="5"/>
  <c r="Y20" i="5"/>
  <c r="X20" i="5"/>
  <c r="W20" i="5"/>
  <c r="Z17" i="5"/>
  <c r="Y17" i="5"/>
  <c r="X17" i="5"/>
  <c r="W17" i="5"/>
  <c r="V20" i="5"/>
  <c r="U20" i="5"/>
  <c r="T20" i="5"/>
  <c r="S20" i="5"/>
  <c r="V17" i="5"/>
  <c r="U17" i="5"/>
  <c r="T17" i="5"/>
  <c r="S17" i="5"/>
  <c r="Q20" i="5"/>
  <c r="P20" i="5"/>
  <c r="O20" i="5"/>
  <c r="N20" i="5"/>
  <c r="Q17" i="5"/>
  <c r="P17" i="5"/>
  <c r="O17" i="5"/>
  <c r="N17" i="5"/>
  <c r="M20" i="5"/>
  <c r="L20" i="5"/>
  <c r="K20" i="5"/>
  <c r="J20" i="5"/>
  <c r="M17" i="5"/>
  <c r="L17" i="5"/>
  <c r="K17" i="5"/>
  <c r="J17" i="5"/>
  <c r="I20" i="5"/>
  <c r="H20" i="5"/>
  <c r="G20" i="5"/>
  <c r="I17" i="5"/>
  <c r="H17" i="5"/>
  <c r="G17" i="5"/>
  <c r="C20" i="5"/>
  <c r="D20" i="5"/>
  <c r="E20" i="5"/>
  <c r="C15" i="5"/>
  <c r="D15" i="5"/>
  <c r="E15" i="5"/>
  <c r="C16" i="5"/>
  <c r="D16" i="5"/>
  <c r="E16" i="5"/>
  <c r="C17" i="5"/>
  <c r="D17" i="5"/>
  <c r="E17" i="5"/>
  <c r="B20" i="5"/>
  <c r="B17" i="5"/>
  <c r="AH16" i="5"/>
  <c r="AG16" i="5"/>
  <c r="AF16" i="5"/>
  <c r="AE16" i="5"/>
  <c r="AD16" i="5"/>
  <c r="AA59" i="6" s="1"/>
  <c r="AB16" i="5"/>
  <c r="Y59" i="6" s="1"/>
  <c r="AA16" i="5"/>
  <c r="X59" i="6" s="1"/>
  <c r="Z16" i="5"/>
  <c r="X16" i="5"/>
  <c r="W16" i="5"/>
  <c r="V16" i="5"/>
  <c r="U16" i="5"/>
  <c r="T16" i="5"/>
  <c r="S16" i="5"/>
  <c r="Q16" i="5"/>
  <c r="P16" i="5"/>
  <c r="O16" i="5"/>
  <c r="N16" i="5"/>
  <c r="M16" i="5"/>
  <c r="V59" i="6" s="1"/>
  <c r="L16" i="5"/>
  <c r="U59" i="6" s="1"/>
  <c r="K16" i="5"/>
  <c r="T59" i="6" s="1"/>
  <c r="J16" i="5"/>
  <c r="S59" i="6" s="1"/>
  <c r="I16" i="5"/>
  <c r="H16" i="5"/>
  <c r="G16" i="5"/>
  <c r="F16" i="5"/>
  <c r="B16" i="5"/>
  <c r="L54" i="6"/>
  <c r="H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Q15" i="5"/>
  <c r="P15" i="5"/>
  <c r="O15" i="5"/>
  <c r="N15" i="5"/>
  <c r="M15" i="5"/>
  <c r="L15" i="5"/>
  <c r="K15" i="5"/>
  <c r="J15" i="5"/>
  <c r="I15" i="5"/>
  <c r="G15" i="5"/>
  <c r="F15" i="5"/>
  <c r="B15" i="5"/>
  <c r="L51" i="6"/>
  <c r="S51" i="6" l="1"/>
  <c r="A47" i="9"/>
  <c r="AK14" i="9" s="1"/>
  <c r="A48" i="9"/>
  <c r="AK34" i="9" s="1"/>
  <c r="A47" i="8"/>
  <c r="A47" i="7"/>
  <c r="AD14" i="7" s="1"/>
  <c r="A47" i="5"/>
  <c r="N14" i="5" s="1"/>
  <c r="A45" i="8"/>
  <c r="T32" i="8" s="1"/>
  <c r="A46" i="8"/>
  <c r="P13" i="8" s="1"/>
  <c r="A44" i="8"/>
  <c r="A42" i="8"/>
  <c r="A43" i="8"/>
  <c r="A48" i="8"/>
  <c r="A45" i="7"/>
  <c r="L32" i="7" s="1"/>
  <c r="A46" i="7"/>
  <c r="AF13" i="7" s="1"/>
  <c r="A44" i="7"/>
  <c r="A42" i="7"/>
  <c r="A43" i="7"/>
  <c r="A45" i="9"/>
  <c r="AB32" i="9" s="1"/>
  <c r="A46" i="9"/>
  <c r="AE13" i="9" s="1"/>
  <c r="A44" i="9"/>
  <c r="A42" i="9"/>
  <c r="A43" i="9"/>
  <c r="A48" i="7"/>
  <c r="AE34" i="7" s="1"/>
  <c r="A45" i="5"/>
  <c r="AH32" i="5" s="1"/>
  <c r="A46" i="5"/>
  <c r="AA13" i="5" s="1"/>
  <c r="AF30" i="5"/>
  <c r="A44" i="5"/>
  <c r="A42" i="5"/>
  <c r="A43" i="5"/>
  <c r="AG30" i="5"/>
  <c r="AH30" i="5"/>
  <c r="AE30" i="5"/>
  <c r="O30" i="5"/>
  <c r="P30" i="5"/>
  <c r="Q30" i="5"/>
  <c r="N30" i="5"/>
  <c r="A45" i="4"/>
  <c r="AA32" i="4" s="1"/>
  <c r="A47" i="4"/>
  <c r="V14" i="4" s="1"/>
  <c r="A46" i="4"/>
  <c r="AA30" i="4"/>
  <c r="A44" i="4"/>
  <c r="A42" i="4"/>
  <c r="A43" i="4"/>
  <c r="AB30" i="4"/>
  <c r="AC30" i="4"/>
  <c r="AD30" i="4"/>
  <c r="Z30" i="4"/>
  <c r="J30" i="5"/>
  <c r="AB30" i="5"/>
  <c r="AC30" i="5"/>
  <c r="AD30" i="5"/>
  <c r="AA30" i="5"/>
  <c r="K30" i="5"/>
  <c r="L30" i="5"/>
  <c r="M30" i="5"/>
  <c r="A48" i="4"/>
  <c r="P34" i="4" s="1"/>
  <c r="E30" i="4"/>
  <c r="A48" i="5"/>
  <c r="T30" i="8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B30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R30" i="8"/>
  <c r="S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AJ30" i="7"/>
  <c r="AK30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B30" i="5"/>
  <c r="C30" i="5"/>
  <c r="D30" i="5"/>
  <c r="E30" i="5"/>
  <c r="F30" i="5"/>
  <c r="G30" i="5"/>
  <c r="H30" i="5"/>
  <c r="I30" i="5"/>
  <c r="S30" i="5"/>
  <c r="T30" i="5"/>
  <c r="U30" i="5"/>
  <c r="V30" i="5"/>
  <c r="W30" i="5"/>
  <c r="X30" i="5"/>
  <c r="Y30" i="5"/>
  <c r="Z30" i="5"/>
  <c r="AG30" i="4"/>
  <c r="AF30" i="4"/>
  <c r="AE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D30" i="4"/>
  <c r="F30" i="4"/>
  <c r="G30" i="4"/>
  <c r="H30" i="4"/>
  <c r="I30" i="4"/>
  <c r="C30" i="4"/>
  <c r="B30" i="4"/>
  <c r="R34" i="8" l="1"/>
  <c r="V34" i="8"/>
  <c r="S34" i="8"/>
  <c r="W34" i="8"/>
  <c r="T34" i="8"/>
  <c r="X34" i="8"/>
  <c r="U34" i="8"/>
  <c r="Y34" i="8"/>
  <c r="AE34" i="8"/>
  <c r="G64" i="6"/>
  <c r="J58" i="6"/>
  <c r="L64" i="6"/>
  <c r="O58" i="6"/>
  <c r="K64" i="6"/>
  <c r="M58" i="6"/>
  <c r="N59" i="6"/>
  <c r="J64" i="6"/>
  <c r="G59" i="6"/>
  <c r="J59" i="6"/>
  <c r="L58" i="6"/>
  <c r="H59" i="6"/>
  <c r="I64" i="6"/>
  <c r="N58" i="6"/>
  <c r="H58" i="6"/>
  <c r="L59" i="6"/>
  <c r="I59" i="6"/>
  <c r="H64" i="6"/>
  <c r="G66" i="6"/>
  <c r="I58" i="6"/>
  <c r="G58" i="6"/>
  <c r="O59" i="6"/>
  <c r="M59" i="6"/>
  <c r="O64" i="6"/>
  <c r="N64" i="6"/>
  <c r="M64" i="6"/>
  <c r="H66" i="6"/>
  <c r="H68" i="6"/>
  <c r="L68" i="6"/>
  <c r="G68" i="6"/>
  <c r="J68" i="6"/>
  <c r="N68" i="6"/>
  <c r="K68" i="6"/>
  <c r="I66" i="6"/>
  <c r="I68" i="6"/>
  <c r="M68" i="6"/>
  <c r="J66" i="6"/>
  <c r="K66" i="6"/>
  <c r="O68" i="6"/>
  <c r="I13" i="7"/>
  <c r="AA14" i="9"/>
  <c r="T32" i="9"/>
  <c r="T23" i="9" s="1"/>
  <c r="S34" i="9"/>
  <c r="F14" i="9"/>
  <c r="G32" i="9"/>
  <c r="G24" i="9" s="1"/>
  <c r="Y13" i="7"/>
  <c r="T24" i="8"/>
  <c r="Y32" i="4"/>
  <c r="Y24" i="4" s="1"/>
  <c r="S32" i="9"/>
  <c r="S24" i="9" s="1"/>
  <c r="N13" i="7"/>
  <c r="P14" i="9"/>
  <c r="Z13" i="7"/>
  <c r="V14" i="9"/>
  <c r="K14" i="9"/>
  <c r="D34" i="9"/>
  <c r="Z34" i="9"/>
  <c r="AB24" i="9"/>
  <c r="AB23" i="9"/>
  <c r="H34" i="9"/>
  <c r="AD34" i="9"/>
  <c r="AA24" i="4"/>
  <c r="AA23" i="4"/>
  <c r="L24" i="7"/>
  <c r="L23" i="7"/>
  <c r="T23" i="8"/>
  <c r="T24" i="9"/>
  <c r="O34" i="9"/>
  <c r="AI32" i="9"/>
  <c r="AH24" i="5"/>
  <c r="AH23" i="5"/>
  <c r="G14" i="9"/>
  <c r="R14" i="9"/>
  <c r="W14" i="9"/>
  <c r="AB14" i="9"/>
  <c r="C14" i="9"/>
  <c r="H14" i="9"/>
  <c r="N14" i="9"/>
  <c r="S14" i="9"/>
  <c r="X14" i="9"/>
  <c r="AD14" i="9"/>
  <c r="L14" i="9"/>
  <c r="C32" i="5"/>
  <c r="B14" i="9"/>
  <c r="D14" i="9"/>
  <c r="J14" i="9"/>
  <c r="O14" i="9"/>
  <c r="T14" i="9"/>
  <c r="Z14" i="9"/>
  <c r="AI14" i="9"/>
  <c r="O14" i="4"/>
  <c r="AD32" i="5"/>
  <c r="R14" i="4"/>
  <c r="Z34" i="7"/>
  <c r="AB13" i="9"/>
  <c r="G14" i="4"/>
  <c r="W14" i="4"/>
  <c r="J14" i="4"/>
  <c r="AE14" i="4"/>
  <c r="AB14" i="4"/>
  <c r="I32" i="4"/>
  <c r="AJ34" i="7"/>
  <c r="Q32" i="4"/>
  <c r="F34" i="7"/>
  <c r="C14" i="4"/>
  <c r="K14" i="4"/>
  <c r="S14" i="4"/>
  <c r="AF14" i="4"/>
  <c r="J34" i="9"/>
  <c r="T34" i="9"/>
  <c r="AE34" i="9"/>
  <c r="C13" i="5"/>
  <c r="C32" i="4"/>
  <c r="F14" i="4"/>
  <c r="N14" i="4"/>
  <c r="C34" i="9"/>
  <c r="N34" i="9"/>
  <c r="X34" i="9"/>
  <c r="H13" i="9"/>
  <c r="E14" i="9"/>
  <c r="I14" i="9"/>
  <c r="M14" i="9"/>
  <c r="Q14" i="9"/>
  <c r="U14" i="9"/>
  <c r="Y14" i="9"/>
  <c r="AE14" i="9"/>
  <c r="AE31" i="9" s="1"/>
  <c r="T14" i="7"/>
  <c r="Q13" i="5"/>
  <c r="J13" i="8"/>
  <c r="H34" i="8"/>
  <c r="X34" i="4"/>
  <c r="O13" i="8"/>
  <c r="AC14" i="7"/>
  <c r="E13" i="5"/>
  <c r="Y13" i="8"/>
  <c r="L14" i="7"/>
  <c r="D32" i="4"/>
  <c r="L32" i="4"/>
  <c r="S32" i="4"/>
  <c r="AE32" i="4"/>
  <c r="AD34" i="7"/>
  <c r="L13" i="9"/>
  <c r="V13" i="5"/>
  <c r="G32" i="4"/>
  <c r="M32" i="4"/>
  <c r="T32" i="4"/>
  <c r="H34" i="4"/>
  <c r="J32" i="9"/>
  <c r="X32" i="9"/>
  <c r="B13" i="7"/>
  <c r="Q13" i="7"/>
  <c r="N34" i="7"/>
  <c r="F34" i="9"/>
  <c r="K34" i="9"/>
  <c r="P34" i="9"/>
  <c r="V34" i="9"/>
  <c r="AA34" i="9"/>
  <c r="AF34" i="9"/>
  <c r="T13" i="9"/>
  <c r="AH34" i="7"/>
  <c r="J34" i="7"/>
  <c r="J32" i="8"/>
  <c r="C14" i="5"/>
  <c r="Y13" i="5"/>
  <c r="H32" i="4"/>
  <c r="O32" i="4"/>
  <c r="X32" i="4"/>
  <c r="K32" i="9"/>
  <c r="F13" i="7"/>
  <c r="R13" i="7"/>
  <c r="V34" i="7"/>
  <c r="B34" i="9"/>
  <c r="G34" i="9"/>
  <c r="L34" i="9"/>
  <c r="R34" i="9"/>
  <c r="W34" i="9"/>
  <c r="AB34" i="9"/>
  <c r="D13" i="9"/>
  <c r="X13" i="9"/>
  <c r="AF14" i="9"/>
  <c r="B32" i="5"/>
  <c r="B14" i="5"/>
  <c r="J14" i="5"/>
  <c r="I14" i="5"/>
  <c r="V14" i="5"/>
  <c r="H32" i="5"/>
  <c r="G32" i="5"/>
  <c r="H14" i="5"/>
  <c r="Y14" i="5"/>
  <c r="AH14" i="5"/>
  <c r="AH14" i="9"/>
  <c r="B34" i="4"/>
  <c r="AB34" i="4"/>
  <c r="V34" i="4"/>
  <c r="R34" i="4"/>
  <c r="N34" i="4"/>
  <c r="J34" i="4"/>
  <c r="F34" i="4"/>
  <c r="Z34" i="4"/>
  <c r="M34" i="4"/>
  <c r="E34" i="4"/>
  <c r="U34" i="4"/>
  <c r="Q34" i="4"/>
  <c r="I34" i="4"/>
  <c r="AE32" i="7"/>
  <c r="AB32" i="7"/>
  <c r="Q32" i="7"/>
  <c r="E32" i="7"/>
  <c r="Y32" i="7"/>
  <c r="M32" i="7"/>
  <c r="D32" i="7"/>
  <c r="Z14" i="8"/>
  <c r="V14" i="8"/>
  <c r="D14" i="8"/>
  <c r="P14" i="8"/>
  <c r="P31" i="8" s="1"/>
  <c r="H14" i="8"/>
  <c r="AA34" i="5"/>
  <c r="I34" i="5"/>
  <c r="D34" i="5"/>
  <c r="C34" i="4"/>
  <c r="K34" i="4"/>
  <c r="S34" i="4"/>
  <c r="AD34" i="4"/>
  <c r="T32" i="7"/>
  <c r="AA13" i="4"/>
  <c r="J13" i="4"/>
  <c r="AG13" i="5"/>
  <c r="O13" i="5"/>
  <c r="X13" i="5"/>
  <c r="T13" i="5"/>
  <c r="D13" i="5"/>
  <c r="I13" i="5"/>
  <c r="B13" i="5"/>
  <c r="J13" i="5"/>
  <c r="L13" i="5"/>
  <c r="W13" i="5"/>
  <c r="S13" i="5"/>
  <c r="AB34" i="8"/>
  <c r="D34" i="8"/>
  <c r="P34" i="8"/>
  <c r="AG14" i="5"/>
  <c r="AD14" i="5"/>
  <c r="L14" i="5"/>
  <c r="X14" i="5"/>
  <c r="X31" i="5" s="1"/>
  <c r="T14" i="5"/>
  <c r="F14" i="5"/>
  <c r="AE14" i="5"/>
  <c r="P14" i="5"/>
  <c r="AC14" i="5"/>
  <c r="AA14" i="5"/>
  <c r="AA31" i="5" s="1"/>
  <c r="S14" i="5"/>
  <c r="W14" i="5"/>
  <c r="G14" i="5"/>
  <c r="H13" i="5"/>
  <c r="D14" i="5"/>
  <c r="Z13" i="5"/>
  <c r="Z14" i="5"/>
  <c r="L14" i="8"/>
  <c r="L34" i="8"/>
  <c r="D34" i="4"/>
  <c r="L34" i="4"/>
  <c r="T34" i="4"/>
  <c r="AF34" i="4"/>
  <c r="U32" i="7"/>
  <c r="V13" i="4"/>
  <c r="V31" i="4" s="1"/>
  <c r="M14" i="5"/>
  <c r="AD14" i="4"/>
  <c r="Z14" i="4"/>
  <c r="B14" i="4"/>
  <c r="Y14" i="4"/>
  <c r="U14" i="4"/>
  <c r="Q14" i="4"/>
  <c r="M14" i="4"/>
  <c r="I14" i="4"/>
  <c r="E14" i="4"/>
  <c r="AG14" i="4"/>
  <c r="T14" i="4"/>
  <c r="L14" i="4"/>
  <c r="D14" i="4"/>
  <c r="X14" i="4"/>
  <c r="P14" i="4"/>
  <c r="H14" i="4"/>
  <c r="Q14" i="5"/>
  <c r="Q31" i="5" s="1"/>
  <c r="AF14" i="5"/>
  <c r="AC32" i="7"/>
  <c r="V13" i="8"/>
  <c r="L13" i="8"/>
  <c r="F13" i="8"/>
  <c r="AG13" i="8"/>
  <c r="S13" i="8"/>
  <c r="D13" i="8"/>
  <c r="T13" i="8"/>
  <c r="K13" i="8"/>
  <c r="E14" i="5"/>
  <c r="G13" i="5"/>
  <c r="U13" i="5"/>
  <c r="U14" i="5"/>
  <c r="G13" i="8"/>
  <c r="X13" i="8"/>
  <c r="AE14" i="8"/>
  <c r="G34" i="4"/>
  <c r="O34" i="4"/>
  <c r="W34" i="4"/>
  <c r="I32" i="7"/>
  <c r="K14" i="5"/>
  <c r="AB14" i="5"/>
  <c r="O14" i="5"/>
  <c r="D32" i="5"/>
  <c r="B34" i="7"/>
  <c r="R34" i="7"/>
  <c r="E34" i="9"/>
  <c r="I34" i="9"/>
  <c r="M34" i="9"/>
  <c r="Q34" i="9"/>
  <c r="U34" i="9"/>
  <c r="Y34" i="9"/>
  <c r="AC34" i="9"/>
  <c r="AG34" i="9"/>
  <c r="P13" i="9"/>
  <c r="AC32" i="5"/>
  <c r="AE32" i="5"/>
  <c r="AD13" i="9"/>
  <c r="B14" i="8"/>
  <c r="E14" i="8"/>
  <c r="I14" i="8"/>
  <c r="M14" i="8"/>
  <c r="Q14" i="8"/>
  <c r="W14" i="8"/>
  <c r="AF14" i="8"/>
  <c r="T14" i="8"/>
  <c r="E34" i="8"/>
  <c r="I34" i="8"/>
  <c r="M34" i="8"/>
  <c r="Q34" i="8"/>
  <c r="AF34" i="8"/>
  <c r="N34" i="5"/>
  <c r="M13" i="4"/>
  <c r="AE13" i="4"/>
  <c r="C34" i="7"/>
  <c r="G34" i="7"/>
  <c r="K34" i="7"/>
  <c r="O34" i="7"/>
  <c r="S34" i="7"/>
  <c r="W34" i="7"/>
  <c r="AA34" i="7"/>
  <c r="E13" i="9"/>
  <c r="I13" i="9"/>
  <c r="M13" i="9"/>
  <c r="Q13" i="9"/>
  <c r="U13" i="9"/>
  <c r="Y13" i="9"/>
  <c r="AC13" i="9"/>
  <c r="AD13" i="4"/>
  <c r="AJ13" i="9"/>
  <c r="AH13" i="9"/>
  <c r="AB14" i="8"/>
  <c r="AC14" i="9"/>
  <c r="AG14" i="9"/>
  <c r="AJ14" i="9"/>
  <c r="F14" i="8"/>
  <c r="J14" i="8"/>
  <c r="N14" i="8"/>
  <c r="S14" i="8"/>
  <c r="X14" i="8"/>
  <c r="AG14" i="8"/>
  <c r="B34" i="8"/>
  <c r="F34" i="8"/>
  <c r="J34" i="8"/>
  <c r="N34" i="8"/>
  <c r="Z34" i="8"/>
  <c r="AG34" i="8"/>
  <c r="Y34" i="5"/>
  <c r="B13" i="4"/>
  <c r="N13" i="4"/>
  <c r="D34" i="7"/>
  <c r="H34" i="7"/>
  <c r="L34" i="7"/>
  <c r="P34" i="7"/>
  <c r="T34" i="7"/>
  <c r="X34" i="7"/>
  <c r="AB34" i="7"/>
  <c r="B13" i="9"/>
  <c r="B31" i="9" s="1"/>
  <c r="F13" i="9"/>
  <c r="F31" i="9" s="1"/>
  <c r="J13" i="9"/>
  <c r="J31" i="9" s="1"/>
  <c r="N13" i="9"/>
  <c r="R13" i="9"/>
  <c r="V13" i="9"/>
  <c r="Z13" i="9"/>
  <c r="AB13" i="4"/>
  <c r="AI13" i="9"/>
  <c r="AG13" i="9"/>
  <c r="C14" i="8"/>
  <c r="G14" i="8"/>
  <c r="K14" i="8"/>
  <c r="O14" i="8"/>
  <c r="U14" i="8"/>
  <c r="Y14" i="8"/>
  <c r="C34" i="8"/>
  <c r="G34" i="8"/>
  <c r="K34" i="8"/>
  <c r="O34" i="8"/>
  <c r="AA34" i="8"/>
  <c r="E13" i="4"/>
  <c r="U13" i="4"/>
  <c r="E34" i="7"/>
  <c r="I34" i="7"/>
  <c r="M34" i="7"/>
  <c r="Q34" i="7"/>
  <c r="U34" i="7"/>
  <c r="Y34" i="7"/>
  <c r="AC34" i="7"/>
  <c r="C13" i="9"/>
  <c r="C31" i="9" s="1"/>
  <c r="G13" i="9"/>
  <c r="K13" i="9"/>
  <c r="O13" i="9"/>
  <c r="S13" i="9"/>
  <c r="W13" i="9"/>
  <c r="AA13" i="9"/>
  <c r="AA31" i="9" s="1"/>
  <c r="R14" i="8"/>
  <c r="AK13" i="9"/>
  <c r="AK31" i="9" s="1"/>
  <c r="AC14" i="8"/>
  <c r="AI34" i="9"/>
  <c r="F34" i="5"/>
  <c r="L34" i="5"/>
  <c r="S34" i="5"/>
  <c r="AC34" i="5"/>
  <c r="AD13" i="5"/>
  <c r="AC13" i="5"/>
  <c r="AC14" i="4"/>
  <c r="AA14" i="4"/>
  <c r="N13" i="5"/>
  <c r="N31" i="5" s="1"/>
  <c r="AE13" i="5"/>
  <c r="AH13" i="5"/>
  <c r="AF13" i="5"/>
  <c r="AH34" i="9"/>
  <c r="AJ34" i="9"/>
  <c r="B34" i="5"/>
  <c r="H34" i="5"/>
  <c r="M34" i="5"/>
  <c r="U34" i="5"/>
  <c r="AG34" i="5"/>
  <c r="AG34" i="7"/>
  <c r="AF13" i="9"/>
  <c r="E34" i="5"/>
  <c r="J34" i="5"/>
  <c r="P34" i="5"/>
  <c r="M13" i="5"/>
  <c r="K13" i="5"/>
  <c r="AB13" i="5"/>
  <c r="F13" i="5"/>
  <c r="P13" i="5"/>
  <c r="AK34" i="7"/>
  <c r="AI34" i="7"/>
  <c r="AH32" i="7"/>
  <c r="AF34" i="7"/>
  <c r="AD14" i="8"/>
  <c r="AA14" i="8"/>
  <c r="I32" i="8"/>
  <c r="AA14" i="7"/>
  <c r="V14" i="7"/>
  <c r="R14" i="7"/>
  <c r="N14" i="7"/>
  <c r="J14" i="7"/>
  <c r="F14" i="7"/>
  <c r="AF14" i="7"/>
  <c r="AF31" i="7" s="1"/>
  <c r="AJ14" i="7"/>
  <c r="AK14" i="7"/>
  <c r="Z14" i="7"/>
  <c r="Z31" i="7" s="1"/>
  <c r="U14" i="7"/>
  <c r="Q14" i="7"/>
  <c r="M14" i="7"/>
  <c r="I14" i="7"/>
  <c r="I31" i="7" s="1"/>
  <c r="E14" i="7"/>
  <c r="AB14" i="7"/>
  <c r="S14" i="7"/>
  <c r="K14" i="7"/>
  <c r="C14" i="7"/>
  <c r="AE14" i="7"/>
  <c r="AI14" i="7"/>
  <c r="W14" i="7"/>
  <c r="P14" i="7"/>
  <c r="G14" i="7"/>
  <c r="B14" i="7"/>
  <c r="Y14" i="7"/>
  <c r="O14" i="7"/>
  <c r="D14" i="7"/>
  <c r="AG14" i="7"/>
  <c r="AH14" i="7"/>
  <c r="H14" i="7"/>
  <c r="X14" i="7"/>
  <c r="U32" i="8"/>
  <c r="AA32" i="8"/>
  <c r="O32" i="8"/>
  <c r="M32" i="8"/>
  <c r="AC32" i="8"/>
  <c r="D32" i="8"/>
  <c r="H32" i="8"/>
  <c r="L32" i="8"/>
  <c r="X32" i="8"/>
  <c r="AG32" i="8"/>
  <c r="F32" i="8"/>
  <c r="K32" i="8"/>
  <c r="P32" i="8"/>
  <c r="V32" i="8"/>
  <c r="AF32" i="8"/>
  <c r="AB32" i="8"/>
  <c r="AD32" i="8"/>
  <c r="E32" i="8"/>
  <c r="B32" i="8"/>
  <c r="G32" i="8"/>
  <c r="Q32" i="8"/>
  <c r="W32" i="8"/>
  <c r="R32" i="8"/>
  <c r="C32" i="8"/>
  <c r="N32" i="8"/>
  <c r="Y32" i="8"/>
  <c r="Z32" i="8"/>
  <c r="AE32" i="8"/>
  <c r="S32" i="8"/>
  <c r="AG13" i="4"/>
  <c r="X13" i="4"/>
  <c r="T13" i="4"/>
  <c r="P13" i="4"/>
  <c r="L13" i="4"/>
  <c r="H13" i="4"/>
  <c r="D13" i="4"/>
  <c r="AF13" i="4"/>
  <c r="W13" i="4"/>
  <c r="S13" i="4"/>
  <c r="O13" i="4"/>
  <c r="K13" i="4"/>
  <c r="G13" i="4"/>
  <c r="C13" i="4"/>
  <c r="Y13" i="4"/>
  <c r="Q13" i="4"/>
  <c r="I13" i="4"/>
  <c r="AB32" i="4"/>
  <c r="AC32" i="4"/>
  <c r="AD32" i="4"/>
  <c r="Z32" i="4"/>
  <c r="AG32" i="4"/>
  <c r="AF32" i="4"/>
  <c r="W32" i="4"/>
  <c r="V32" i="4"/>
  <c r="R32" i="4"/>
  <c r="N32" i="4"/>
  <c r="J32" i="4"/>
  <c r="F32" i="4"/>
  <c r="B32" i="4"/>
  <c r="AF32" i="5"/>
  <c r="O32" i="5"/>
  <c r="P32" i="5"/>
  <c r="Q32" i="5"/>
  <c r="N32" i="5"/>
  <c r="J32" i="5"/>
  <c r="AA32" i="5"/>
  <c r="K32" i="5"/>
  <c r="Y32" i="5"/>
  <c r="Z32" i="5"/>
  <c r="T32" i="5"/>
  <c r="U32" i="5"/>
  <c r="L32" i="5"/>
  <c r="M32" i="5"/>
  <c r="V32" i="5"/>
  <c r="S32" i="5"/>
  <c r="AB32" i="5"/>
  <c r="AE32" i="9"/>
  <c r="AG32" i="9"/>
  <c r="AJ32" i="9"/>
  <c r="B32" i="9"/>
  <c r="Z32" i="9"/>
  <c r="V32" i="9"/>
  <c r="R32" i="9"/>
  <c r="N32" i="9"/>
  <c r="I32" i="9"/>
  <c r="E32" i="9"/>
  <c r="AK32" i="9"/>
  <c r="AC32" i="9"/>
  <c r="Y32" i="9"/>
  <c r="U32" i="9"/>
  <c r="Q32" i="9"/>
  <c r="M32" i="9"/>
  <c r="H32" i="9"/>
  <c r="D32" i="9"/>
  <c r="AF32" i="9"/>
  <c r="AH32" i="9"/>
  <c r="AD32" i="9"/>
  <c r="L32" i="9"/>
  <c r="W32" i="9"/>
  <c r="O32" i="9"/>
  <c r="F32" i="9"/>
  <c r="AD13" i="7"/>
  <c r="AD31" i="7" s="1"/>
  <c r="AE13" i="7"/>
  <c r="AG13" i="7"/>
  <c r="AH13" i="7"/>
  <c r="AI13" i="7"/>
  <c r="AC13" i="7"/>
  <c r="AB13" i="7"/>
  <c r="X13" i="7"/>
  <c r="T13" i="7"/>
  <c r="P13" i="7"/>
  <c r="L13" i="7"/>
  <c r="H13" i="7"/>
  <c r="D13" i="7"/>
  <c r="AA13" i="7"/>
  <c r="W13" i="7"/>
  <c r="S13" i="7"/>
  <c r="O13" i="7"/>
  <c r="K13" i="7"/>
  <c r="G13" i="7"/>
  <c r="C13" i="7"/>
  <c r="AJ13" i="7"/>
  <c r="AK13" i="7"/>
  <c r="U13" i="7"/>
  <c r="M13" i="7"/>
  <c r="E13" i="7"/>
  <c r="AA13" i="8"/>
  <c r="AB13" i="8"/>
  <c r="AC13" i="8"/>
  <c r="Z13" i="8"/>
  <c r="R13" i="8"/>
  <c r="AF13" i="8"/>
  <c r="W13" i="8"/>
  <c r="Q13" i="8"/>
  <c r="M13" i="8"/>
  <c r="I13" i="8"/>
  <c r="E13" i="8"/>
  <c r="B13" i="8"/>
  <c r="E32" i="5"/>
  <c r="C13" i="8"/>
  <c r="H13" i="8"/>
  <c r="N13" i="8"/>
  <c r="U13" i="8"/>
  <c r="AE13" i="8"/>
  <c r="AH34" i="5"/>
  <c r="AE34" i="5"/>
  <c r="W34" i="5"/>
  <c r="O34" i="5"/>
  <c r="K34" i="5"/>
  <c r="G34" i="5"/>
  <c r="C34" i="5"/>
  <c r="E32" i="4"/>
  <c r="K32" i="4"/>
  <c r="P32" i="4"/>
  <c r="U32" i="4"/>
  <c r="C32" i="9"/>
  <c r="P32" i="9"/>
  <c r="AA32" i="9"/>
  <c r="F13" i="4"/>
  <c r="R13" i="4"/>
  <c r="J13" i="7"/>
  <c r="V13" i="7"/>
  <c r="X32" i="5"/>
  <c r="W32" i="5"/>
  <c r="F32" i="5"/>
  <c r="I32" i="5"/>
  <c r="Z13" i="4"/>
  <c r="AC13" i="4"/>
  <c r="AD32" i="7"/>
  <c r="AJ32" i="7"/>
  <c r="AK32" i="7"/>
  <c r="AA32" i="7"/>
  <c r="W32" i="7"/>
  <c r="S32" i="7"/>
  <c r="O32" i="7"/>
  <c r="K32" i="7"/>
  <c r="G32" i="7"/>
  <c r="C32" i="7"/>
  <c r="Z32" i="7"/>
  <c r="V32" i="7"/>
  <c r="R32" i="7"/>
  <c r="N32" i="7"/>
  <c r="J32" i="7"/>
  <c r="F32" i="7"/>
  <c r="B32" i="7"/>
  <c r="AI32" i="7"/>
  <c r="X32" i="7"/>
  <c r="P32" i="7"/>
  <c r="H32" i="7"/>
  <c r="AD34" i="8"/>
  <c r="Q34" i="5"/>
  <c r="T34" i="5"/>
  <c r="V34" i="5"/>
  <c r="X34" i="5"/>
  <c r="Z34" i="5"/>
  <c r="AB34" i="5"/>
  <c r="AD34" i="5"/>
  <c r="AF34" i="5"/>
  <c r="AG32" i="7"/>
  <c r="AF32" i="7"/>
  <c r="AD13" i="8"/>
  <c r="AC34" i="8"/>
  <c r="Y34" i="4"/>
  <c r="AA34" i="4"/>
  <c r="AC34" i="4"/>
  <c r="AE34" i="4"/>
  <c r="AG34" i="4"/>
  <c r="AG32" i="5"/>
  <c r="T31" i="5" l="1"/>
  <c r="B23" i="5"/>
  <c r="Y23" i="4"/>
  <c r="G33" i="9"/>
  <c r="G23" i="9"/>
  <c r="Y31" i="7"/>
  <c r="Y33" i="7" s="1"/>
  <c r="V31" i="9"/>
  <c r="V33" i="9" s="1"/>
  <c r="S23" i="9"/>
  <c r="G28" i="9"/>
  <c r="G37" i="9" s="1"/>
  <c r="N31" i="7"/>
  <c r="N33" i="7" s="1"/>
  <c r="P31" i="9"/>
  <c r="P33" i="9" s="1"/>
  <c r="K31" i="9"/>
  <c r="K33" i="9" s="1"/>
  <c r="Z31" i="9"/>
  <c r="Z33" i="9" s="1"/>
  <c r="D31" i="9"/>
  <c r="R31" i="9"/>
  <c r="R33" i="9" s="1"/>
  <c r="AD31" i="9"/>
  <c r="AD33" i="9" s="1"/>
  <c r="H31" i="9"/>
  <c r="V31" i="5"/>
  <c r="F24" i="7"/>
  <c r="F23" i="7"/>
  <c r="AA24" i="7"/>
  <c r="AA23" i="7"/>
  <c r="E24" i="4"/>
  <c r="E23" i="4"/>
  <c r="M24" i="9"/>
  <c r="M23" i="9"/>
  <c r="B23" i="9"/>
  <c r="B24" i="9"/>
  <c r="N24" i="4"/>
  <c r="N23" i="4"/>
  <c r="AE24" i="8"/>
  <c r="AE23" i="8"/>
  <c r="AB24" i="8"/>
  <c r="AB23" i="8"/>
  <c r="M24" i="8"/>
  <c r="M23" i="8"/>
  <c r="T23" i="7"/>
  <c r="T24" i="7"/>
  <c r="E23" i="7"/>
  <c r="E24" i="7"/>
  <c r="K24" i="9"/>
  <c r="K23" i="9"/>
  <c r="J24" i="9"/>
  <c r="J23" i="9"/>
  <c r="AE24" i="4"/>
  <c r="AE23" i="4"/>
  <c r="AG24" i="7"/>
  <c r="AG23" i="7"/>
  <c r="X23" i="7"/>
  <c r="X24" i="7"/>
  <c r="J23" i="7"/>
  <c r="J24" i="7"/>
  <c r="Z24" i="7"/>
  <c r="Z23" i="7"/>
  <c r="O24" i="7"/>
  <c r="O23" i="7"/>
  <c r="AK24" i="7"/>
  <c r="AK23" i="7"/>
  <c r="U24" i="4"/>
  <c r="U23" i="4"/>
  <c r="W24" i="9"/>
  <c r="W23" i="9"/>
  <c r="AF23" i="9"/>
  <c r="AF24" i="9"/>
  <c r="Q24" i="9"/>
  <c r="Q23" i="9"/>
  <c r="AK24" i="9"/>
  <c r="AK23" i="9"/>
  <c r="R24" i="9"/>
  <c r="R23" i="9"/>
  <c r="AJ24" i="9"/>
  <c r="AJ23" i="9"/>
  <c r="B24" i="4"/>
  <c r="B23" i="4"/>
  <c r="R24" i="4"/>
  <c r="R23" i="4"/>
  <c r="AG24" i="4"/>
  <c r="AG23" i="4"/>
  <c r="AB24" i="4"/>
  <c r="AB23" i="4"/>
  <c r="Z24" i="8"/>
  <c r="Z23" i="8"/>
  <c r="R24" i="8"/>
  <c r="R23" i="8"/>
  <c r="B24" i="8"/>
  <c r="B23" i="8"/>
  <c r="B28" i="8"/>
  <c r="B36" i="8" s="1"/>
  <c r="AF24" i="8"/>
  <c r="AF23" i="8"/>
  <c r="F24" i="8"/>
  <c r="F23" i="8"/>
  <c r="F28" i="8"/>
  <c r="F37" i="8" s="1"/>
  <c r="H23" i="8"/>
  <c r="H24" i="8"/>
  <c r="O24" i="8"/>
  <c r="O23" i="8"/>
  <c r="D24" i="7"/>
  <c r="D23" i="7"/>
  <c r="Q23" i="7"/>
  <c r="Q24" i="7"/>
  <c r="X31" i="9"/>
  <c r="X33" i="9" s="1"/>
  <c r="X24" i="4"/>
  <c r="X23" i="4"/>
  <c r="T31" i="9"/>
  <c r="T33" i="9" s="1"/>
  <c r="T28" i="9" s="1"/>
  <c r="T36" i="9" s="1"/>
  <c r="S24" i="4"/>
  <c r="S23" i="4"/>
  <c r="Q24" i="4"/>
  <c r="Q23" i="4"/>
  <c r="AF24" i="7"/>
  <c r="AF23" i="7"/>
  <c r="P24" i="7"/>
  <c r="P23" i="7"/>
  <c r="V24" i="7"/>
  <c r="V23" i="7"/>
  <c r="AH24" i="9"/>
  <c r="AH23" i="9"/>
  <c r="N24" i="9"/>
  <c r="N23" i="9"/>
  <c r="AF24" i="4"/>
  <c r="AF23" i="4"/>
  <c r="C24" i="8"/>
  <c r="C23" i="8"/>
  <c r="G24" i="8"/>
  <c r="G23" i="8"/>
  <c r="G28" i="8"/>
  <c r="G37" i="8" s="1"/>
  <c r="L24" i="8"/>
  <c r="L23" i="8"/>
  <c r="AG24" i="8"/>
  <c r="AG23" i="8"/>
  <c r="D23" i="8"/>
  <c r="D24" i="8"/>
  <c r="AA24" i="8"/>
  <c r="AA23" i="8"/>
  <c r="I23" i="8"/>
  <c r="I24" i="8"/>
  <c r="I28" i="8"/>
  <c r="I36" i="8" s="1"/>
  <c r="AH24" i="7"/>
  <c r="AH23" i="7"/>
  <c r="I24" i="7"/>
  <c r="I23" i="7"/>
  <c r="AC24" i="7"/>
  <c r="AC23" i="7"/>
  <c r="M24" i="7"/>
  <c r="M23" i="7"/>
  <c r="AB23" i="7"/>
  <c r="AB24" i="7"/>
  <c r="O24" i="4"/>
  <c r="O23" i="4"/>
  <c r="J24" i="8"/>
  <c r="J23" i="8"/>
  <c r="T24" i="4"/>
  <c r="T23" i="4"/>
  <c r="L24" i="4"/>
  <c r="L23" i="4"/>
  <c r="K24" i="7"/>
  <c r="K23" i="7"/>
  <c r="C24" i="9"/>
  <c r="C23" i="9"/>
  <c r="O24" i="9"/>
  <c r="O23" i="9"/>
  <c r="AC24" i="9"/>
  <c r="AC23" i="9"/>
  <c r="AC24" i="4"/>
  <c r="AC23" i="4"/>
  <c r="K24" i="8"/>
  <c r="K23" i="8"/>
  <c r="G24" i="4"/>
  <c r="G23" i="4"/>
  <c r="AI24" i="7"/>
  <c r="AI23" i="7"/>
  <c r="N24" i="7"/>
  <c r="N23" i="7"/>
  <c r="C28" i="7"/>
  <c r="C36" i="7" s="1"/>
  <c r="C23" i="7"/>
  <c r="C24" i="7"/>
  <c r="S24" i="7"/>
  <c r="S23" i="7"/>
  <c r="AJ24" i="7"/>
  <c r="AJ23" i="7"/>
  <c r="AA24" i="9"/>
  <c r="AA23" i="9"/>
  <c r="P24" i="4"/>
  <c r="P23" i="4"/>
  <c r="L24" i="9"/>
  <c r="L23" i="9"/>
  <c r="D23" i="9"/>
  <c r="D24" i="9"/>
  <c r="U23" i="9"/>
  <c r="U24" i="9"/>
  <c r="E24" i="9"/>
  <c r="E23" i="9"/>
  <c r="E28" i="9" s="1"/>
  <c r="E37" i="9" s="1"/>
  <c r="V24" i="9"/>
  <c r="V23" i="9"/>
  <c r="AG24" i="9"/>
  <c r="AG23" i="9"/>
  <c r="F24" i="4"/>
  <c r="F23" i="4"/>
  <c r="V24" i="4"/>
  <c r="V23" i="4"/>
  <c r="Z24" i="4"/>
  <c r="Z23" i="4"/>
  <c r="G31" i="4"/>
  <c r="Y24" i="8"/>
  <c r="Y23" i="8"/>
  <c r="W24" i="8"/>
  <c r="W23" i="8"/>
  <c r="E24" i="8"/>
  <c r="E23" i="8"/>
  <c r="E28" i="8"/>
  <c r="E38" i="8" s="1"/>
  <c r="V24" i="8"/>
  <c r="V23" i="8"/>
  <c r="H24" i="7"/>
  <c r="H23" i="7"/>
  <c r="B24" i="7"/>
  <c r="B23" i="7"/>
  <c r="R24" i="7"/>
  <c r="R23" i="7"/>
  <c r="G23" i="7"/>
  <c r="G24" i="7"/>
  <c r="W24" i="7"/>
  <c r="W23" i="7"/>
  <c r="AD24" i="7"/>
  <c r="AD23" i="7"/>
  <c r="P24" i="9"/>
  <c r="P23" i="9"/>
  <c r="K24" i="4"/>
  <c r="K23" i="4"/>
  <c r="F23" i="9"/>
  <c r="F24" i="9"/>
  <c r="AD24" i="9"/>
  <c r="AD23" i="9"/>
  <c r="H23" i="9"/>
  <c r="H24" i="9"/>
  <c r="Y24" i="9"/>
  <c r="Y23" i="9"/>
  <c r="I23" i="9"/>
  <c r="I28" i="9"/>
  <c r="I37" i="9" s="1"/>
  <c r="I24" i="9"/>
  <c r="Z24" i="9"/>
  <c r="Z23" i="9"/>
  <c r="AE24" i="9"/>
  <c r="AE23" i="9"/>
  <c r="J24" i="4"/>
  <c r="J23" i="4"/>
  <c r="W24" i="4"/>
  <c r="W23" i="4"/>
  <c r="AD24" i="4"/>
  <c r="AD23" i="4"/>
  <c r="S24" i="8"/>
  <c r="S23" i="8"/>
  <c r="N24" i="8"/>
  <c r="N23" i="8"/>
  <c r="Q24" i="8"/>
  <c r="Q23" i="8"/>
  <c r="AD24" i="8"/>
  <c r="AD23" i="8"/>
  <c r="P24" i="8"/>
  <c r="P23" i="8"/>
  <c r="X24" i="8"/>
  <c r="X23" i="8"/>
  <c r="AC24" i="8"/>
  <c r="AC23" i="8"/>
  <c r="U24" i="8"/>
  <c r="U23" i="8"/>
  <c r="U24" i="7"/>
  <c r="U23" i="7"/>
  <c r="Y24" i="7"/>
  <c r="Y23" i="7"/>
  <c r="AE24" i="7"/>
  <c r="AE23" i="7"/>
  <c r="H33" i="4"/>
  <c r="H23" i="4"/>
  <c r="H24" i="4"/>
  <c r="H28" i="4" s="1"/>
  <c r="H37" i="4" s="1"/>
  <c r="X24" i="9"/>
  <c r="X23" i="9"/>
  <c r="M24" i="4"/>
  <c r="M23" i="4"/>
  <c r="D23" i="4"/>
  <c r="D24" i="4"/>
  <c r="D28" i="4"/>
  <c r="D37" i="4" s="1"/>
  <c r="C33" i="4"/>
  <c r="C28" i="4" s="1"/>
  <c r="C37" i="4" s="1"/>
  <c r="C24" i="4"/>
  <c r="C23" i="4"/>
  <c r="I24" i="4"/>
  <c r="I23" i="4"/>
  <c r="I28" i="4"/>
  <c r="I37" i="4" s="1"/>
  <c r="AI24" i="9"/>
  <c r="AI23" i="9"/>
  <c r="I33" i="4"/>
  <c r="C31" i="4"/>
  <c r="V28" i="5"/>
  <c r="V37" i="5" s="1"/>
  <c r="V24" i="5"/>
  <c r="V23" i="5"/>
  <c r="P24" i="5"/>
  <c r="P23" i="5"/>
  <c r="AG23" i="5"/>
  <c r="AG24" i="5"/>
  <c r="W24" i="5"/>
  <c r="W23" i="5"/>
  <c r="M24" i="5"/>
  <c r="M23" i="5"/>
  <c r="Z24" i="5"/>
  <c r="Z23" i="5"/>
  <c r="J24" i="5"/>
  <c r="J23" i="5"/>
  <c r="O24" i="5"/>
  <c r="O23" i="5"/>
  <c r="AE24" i="5"/>
  <c r="AE23" i="5"/>
  <c r="G24" i="5"/>
  <c r="G23" i="5"/>
  <c r="AD24" i="5"/>
  <c r="AD23" i="5"/>
  <c r="F24" i="5"/>
  <c r="F23" i="5"/>
  <c r="T24" i="5"/>
  <c r="T23" i="5"/>
  <c r="X24" i="5"/>
  <c r="X23" i="5"/>
  <c r="E24" i="5"/>
  <c r="E23" i="5"/>
  <c r="AB24" i="5"/>
  <c r="AB23" i="5"/>
  <c r="L24" i="5"/>
  <c r="L23" i="5"/>
  <c r="Y24" i="5"/>
  <c r="Y23" i="5"/>
  <c r="N24" i="5"/>
  <c r="N23" i="5"/>
  <c r="AF24" i="5"/>
  <c r="AF23" i="5"/>
  <c r="AC24" i="5"/>
  <c r="AC23" i="5"/>
  <c r="D24" i="5"/>
  <c r="D23" i="5"/>
  <c r="H24" i="5"/>
  <c r="H23" i="5"/>
  <c r="C24" i="5"/>
  <c r="C23" i="5"/>
  <c r="AA24" i="5"/>
  <c r="AA23" i="5"/>
  <c r="I24" i="5"/>
  <c r="I23" i="5"/>
  <c r="S24" i="5"/>
  <c r="S23" i="5"/>
  <c r="U24" i="5"/>
  <c r="U23" i="5"/>
  <c r="K24" i="5"/>
  <c r="K23" i="5"/>
  <c r="Q23" i="5"/>
  <c r="Q24" i="5"/>
  <c r="B24" i="5"/>
  <c r="F31" i="5"/>
  <c r="F33" i="5" s="1"/>
  <c r="AD31" i="5"/>
  <c r="AD33" i="5" s="1"/>
  <c r="K31" i="4"/>
  <c r="K33" i="4" s="1"/>
  <c r="AI31" i="9"/>
  <c r="AI33" i="9" s="1"/>
  <c r="AB31" i="9"/>
  <c r="AB33" i="9" s="1"/>
  <c r="AB28" i="9" s="1"/>
  <c r="W31" i="9"/>
  <c r="W33" i="9" s="1"/>
  <c r="F31" i="4"/>
  <c r="N31" i="9"/>
  <c r="N33" i="9" s="1"/>
  <c r="M31" i="9"/>
  <c r="M33" i="9" s="1"/>
  <c r="J31" i="4"/>
  <c r="J33" i="4" s="1"/>
  <c r="L31" i="9"/>
  <c r="L33" i="9" s="1"/>
  <c r="S31" i="9"/>
  <c r="N31" i="4"/>
  <c r="N33" i="4" s="1"/>
  <c r="Q31" i="9"/>
  <c r="Q33" i="9" s="1"/>
  <c r="Z31" i="4"/>
  <c r="Z33" i="4" s="1"/>
  <c r="C33" i="5"/>
  <c r="C28" i="5" s="1"/>
  <c r="C36" i="5" s="1"/>
  <c r="S31" i="4"/>
  <c r="S33" i="4" s="1"/>
  <c r="O31" i="9"/>
  <c r="O33" i="9" s="1"/>
  <c r="O31" i="4"/>
  <c r="O33" i="4" s="1"/>
  <c r="AE31" i="4"/>
  <c r="AE33" i="4" s="1"/>
  <c r="W31" i="4"/>
  <c r="W33" i="4" s="1"/>
  <c r="Y31" i="9"/>
  <c r="Y33" i="9" s="1"/>
  <c r="I31" i="9"/>
  <c r="AB31" i="4"/>
  <c r="AB33" i="4" s="1"/>
  <c r="R31" i="4"/>
  <c r="R33" i="4" s="1"/>
  <c r="O31" i="8"/>
  <c r="O33" i="8" s="1"/>
  <c r="AD31" i="4"/>
  <c r="AD33" i="4" s="1"/>
  <c r="D31" i="5"/>
  <c r="L31" i="7"/>
  <c r="AG31" i="7"/>
  <c r="AG33" i="7" s="1"/>
  <c r="J31" i="7"/>
  <c r="T31" i="7"/>
  <c r="T33" i="7" s="1"/>
  <c r="AF31" i="4"/>
  <c r="AF33" i="4" s="1"/>
  <c r="AH31" i="5"/>
  <c r="AH33" i="5" s="1"/>
  <c r="D31" i="8"/>
  <c r="J31" i="5"/>
  <c r="J33" i="5" s="1"/>
  <c r="U31" i="9"/>
  <c r="U33" i="9" s="1"/>
  <c r="E31" i="9"/>
  <c r="E31" i="5"/>
  <c r="H31" i="5"/>
  <c r="H33" i="5" s="1"/>
  <c r="L31" i="5"/>
  <c r="L33" i="5" s="1"/>
  <c r="I31" i="5"/>
  <c r="I33" i="5" s="1"/>
  <c r="C31" i="5"/>
  <c r="R31" i="8"/>
  <c r="R33" i="8" s="1"/>
  <c r="M31" i="5"/>
  <c r="M33" i="5" s="1"/>
  <c r="J31" i="8"/>
  <c r="J33" i="8" s="1"/>
  <c r="AD31" i="8"/>
  <c r="AD33" i="8" s="1"/>
  <c r="D31" i="4"/>
  <c r="K31" i="5"/>
  <c r="K33" i="5" s="1"/>
  <c r="AE31" i="5"/>
  <c r="AE33" i="5" s="1"/>
  <c r="U31" i="4"/>
  <c r="U33" i="4" s="1"/>
  <c r="E31" i="4"/>
  <c r="G31" i="8"/>
  <c r="W31" i="7"/>
  <c r="W33" i="7" s="1"/>
  <c r="AC31" i="7"/>
  <c r="AC33" i="7" s="1"/>
  <c r="AF31" i="9"/>
  <c r="AF33" i="9" s="1"/>
  <c r="AB31" i="8"/>
  <c r="AB33" i="8" s="1"/>
  <c r="Z31" i="8"/>
  <c r="Z33" i="8" s="1"/>
  <c r="AG31" i="4"/>
  <c r="AG33" i="4" s="1"/>
  <c r="J33" i="9"/>
  <c r="J28" i="9" s="1"/>
  <c r="J36" i="9" s="1"/>
  <c r="O31" i="5"/>
  <c r="O33" i="5" s="1"/>
  <c r="Y31" i="5"/>
  <c r="Y33" i="5" s="1"/>
  <c r="H31" i="8"/>
  <c r="Q31" i="4"/>
  <c r="Q33" i="4" s="1"/>
  <c r="G33" i="4"/>
  <c r="G28" i="4" s="1"/>
  <c r="G37" i="4" s="1"/>
  <c r="AF31" i="5"/>
  <c r="AF33" i="5" s="1"/>
  <c r="K31" i="8"/>
  <c r="K33" i="8" s="1"/>
  <c r="W31" i="5"/>
  <c r="W33" i="5" s="1"/>
  <c r="V31" i="8"/>
  <c r="V33" i="8" s="1"/>
  <c r="R31" i="7"/>
  <c r="R33" i="7" s="1"/>
  <c r="U31" i="8"/>
  <c r="U33" i="8" s="1"/>
  <c r="U31" i="5"/>
  <c r="M31" i="8"/>
  <c r="M33" i="8" s="1"/>
  <c r="X31" i="4"/>
  <c r="X33" i="4" s="1"/>
  <c r="F31" i="7"/>
  <c r="AJ31" i="9"/>
  <c r="AJ33" i="9" s="1"/>
  <c r="AB31" i="5"/>
  <c r="AB33" i="5" s="1"/>
  <c r="B31" i="8"/>
  <c r="Q31" i="8"/>
  <c r="Q33" i="8" s="1"/>
  <c r="Y31" i="8"/>
  <c r="Y33" i="8" s="1"/>
  <c r="F31" i="8"/>
  <c r="AC31" i="9"/>
  <c r="AC33" i="9" s="1"/>
  <c r="D33" i="4"/>
  <c r="X31" i="8"/>
  <c r="X33" i="8" s="1"/>
  <c r="Q33" i="5"/>
  <c r="AE33" i="9"/>
  <c r="B31" i="7"/>
  <c r="N33" i="5"/>
  <c r="AH31" i="9"/>
  <c r="AH33" i="9" s="1"/>
  <c r="B31" i="5"/>
  <c r="B33" i="5"/>
  <c r="B28" i="5" s="1"/>
  <c r="B36" i="5" s="1"/>
  <c r="T31" i="4"/>
  <c r="T33" i="4" s="1"/>
  <c r="AG31" i="8"/>
  <c r="AG33" i="8" s="1"/>
  <c r="AC31" i="5"/>
  <c r="AC33" i="5" s="1"/>
  <c r="AG31" i="5"/>
  <c r="AG33" i="5" s="1"/>
  <c r="Y31" i="4"/>
  <c r="Y33" i="4" s="1"/>
  <c r="Y28" i="4" s="1"/>
  <c r="T31" i="8"/>
  <c r="T33" i="8" s="1"/>
  <c r="Z31" i="5"/>
  <c r="Z33" i="5" s="1"/>
  <c r="G31" i="5"/>
  <c r="G33" i="5" s="1"/>
  <c r="S31" i="5"/>
  <c r="AA31" i="4"/>
  <c r="AA33" i="4" s="1"/>
  <c r="V31" i="7"/>
  <c r="V33" i="7" s="1"/>
  <c r="H31" i="4"/>
  <c r="AJ31" i="7"/>
  <c r="AJ33" i="7" s="1"/>
  <c r="AC31" i="8"/>
  <c r="AC33" i="8" s="1"/>
  <c r="AH31" i="7"/>
  <c r="AH33" i="7" s="1"/>
  <c r="L31" i="4"/>
  <c r="L33" i="4" s="1"/>
  <c r="N31" i="8"/>
  <c r="N33" i="8" s="1"/>
  <c r="Q31" i="7"/>
  <c r="Q33" i="7" s="1"/>
  <c r="D33" i="7"/>
  <c r="D28" i="7" s="1"/>
  <c r="D36" i="7" s="1"/>
  <c r="B31" i="4"/>
  <c r="D33" i="5"/>
  <c r="D28" i="5" s="1"/>
  <c r="D38" i="5" s="1"/>
  <c r="M31" i="4"/>
  <c r="M33" i="4" s="1"/>
  <c r="AE31" i="8"/>
  <c r="AE33" i="8" s="1"/>
  <c r="C31" i="8"/>
  <c r="I31" i="8"/>
  <c r="AF31" i="8"/>
  <c r="AF33" i="8" s="1"/>
  <c r="P31" i="4"/>
  <c r="P33" i="4" s="1"/>
  <c r="P31" i="5"/>
  <c r="P33" i="5" s="1"/>
  <c r="AG31" i="9"/>
  <c r="AG33" i="9" s="1"/>
  <c r="S31" i="8"/>
  <c r="S33" i="8" s="1"/>
  <c r="I33" i="7"/>
  <c r="I28" i="7" s="1"/>
  <c r="L31" i="8"/>
  <c r="L33" i="8" s="1"/>
  <c r="E33" i="7"/>
  <c r="E28" i="7" s="1"/>
  <c r="E38" i="7" s="1"/>
  <c r="AC31" i="4"/>
  <c r="AC33" i="4" s="1"/>
  <c r="E31" i="8"/>
  <c r="W31" i="8"/>
  <c r="W33" i="8" s="1"/>
  <c r="X31" i="7"/>
  <c r="X33" i="7" s="1"/>
  <c r="AB31" i="7"/>
  <c r="AB33" i="7" s="1"/>
  <c r="G31" i="9"/>
  <c r="AA31" i="8"/>
  <c r="AA33" i="8" s="1"/>
  <c r="AE31" i="7"/>
  <c r="AE33" i="7" s="1"/>
  <c r="AD33" i="7"/>
  <c r="U31" i="7"/>
  <c r="U33" i="7" s="1"/>
  <c r="AK33" i="9"/>
  <c r="AI31" i="7"/>
  <c r="AI33" i="7" s="1"/>
  <c r="M31" i="7"/>
  <c r="M33" i="7" s="1"/>
  <c r="AK31" i="7"/>
  <c r="AK33" i="7" s="1"/>
  <c r="AA31" i="7"/>
  <c r="AA33" i="7" s="1"/>
  <c r="E33" i="4"/>
  <c r="E28" i="4" s="1"/>
  <c r="F33" i="9"/>
  <c r="F28" i="9" s="1"/>
  <c r="F37" i="9" s="1"/>
  <c r="S31" i="7"/>
  <c r="S33" i="7" s="1"/>
  <c r="C33" i="7"/>
  <c r="E33" i="5"/>
  <c r="E28" i="5" s="1"/>
  <c r="E36" i="5" s="1"/>
  <c r="B33" i="9"/>
  <c r="B28" i="9" s="1"/>
  <c r="B37" i="9" s="1"/>
  <c r="B33" i="8"/>
  <c r="F33" i="8"/>
  <c r="H33" i="8"/>
  <c r="H28" i="8" s="1"/>
  <c r="H36" i="8" s="1"/>
  <c r="D31" i="7"/>
  <c r="G31" i="7"/>
  <c r="X33" i="5"/>
  <c r="H33" i="9"/>
  <c r="H28" i="9" s="1"/>
  <c r="H37" i="9" s="1"/>
  <c r="I33" i="9"/>
  <c r="Z33" i="7"/>
  <c r="H33" i="7"/>
  <c r="H28" i="7" s="1"/>
  <c r="H36" i="7" s="1"/>
  <c r="B33" i="7"/>
  <c r="B28" i="7" s="1"/>
  <c r="B36" i="7" s="1"/>
  <c r="G33" i="7"/>
  <c r="G28" i="7" s="1"/>
  <c r="G36" i="7" s="1"/>
  <c r="S33" i="5"/>
  <c r="S28" i="5" s="1"/>
  <c r="S37" i="5" s="1"/>
  <c r="U33" i="5"/>
  <c r="U28" i="5" s="1"/>
  <c r="U36" i="5" s="1"/>
  <c r="I31" i="4"/>
  <c r="V33" i="4"/>
  <c r="E33" i="8"/>
  <c r="D33" i="8"/>
  <c r="D28" i="8" s="1"/>
  <c r="H31" i="7"/>
  <c r="O31" i="7"/>
  <c r="O33" i="7" s="1"/>
  <c r="P31" i="7"/>
  <c r="P33" i="7" s="1"/>
  <c r="C31" i="7"/>
  <c r="E31" i="7"/>
  <c r="J33" i="7"/>
  <c r="J28" i="7" s="1"/>
  <c r="J36" i="7" s="1"/>
  <c r="C33" i="9"/>
  <c r="C28" i="9" s="1"/>
  <c r="C37" i="9" s="1"/>
  <c r="F33" i="4"/>
  <c r="F28" i="4" s="1"/>
  <c r="C33" i="8"/>
  <c r="C28" i="8" s="1"/>
  <c r="C36" i="8" s="1"/>
  <c r="G33" i="8"/>
  <c r="I33" i="8"/>
  <c r="F33" i="7"/>
  <c r="F28" i="7" s="1"/>
  <c r="F36" i="7" s="1"/>
  <c r="D33" i="9"/>
  <c r="D28" i="9" s="1"/>
  <c r="D37" i="9" s="1"/>
  <c r="E33" i="9"/>
  <c r="V33" i="5"/>
  <c r="T33" i="5"/>
  <c r="T28" i="5" s="1"/>
  <c r="T36" i="5" s="1"/>
  <c r="B33" i="4"/>
  <c r="B28" i="4" s="1"/>
  <c r="B37" i="4" s="1"/>
  <c r="P33" i="8"/>
  <c r="AA33" i="9"/>
  <c r="K31" i="7"/>
  <c r="K33" i="7" s="1"/>
  <c r="AA33" i="5"/>
  <c r="AF33" i="7"/>
  <c r="J28" i="5" l="1"/>
  <c r="E37" i="8"/>
  <c r="F28" i="5"/>
  <c r="G36" i="9"/>
  <c r="G35" i="9"/>
  <c r="E35" i="8"/>
  <c r="S36" i="5"/>
  <c r="AJ28" i="7"/>
  <c r="E37" i="7"/>
  <c r="O28" i="7"/>
  <c r="O36" i="7" s="1"/>
  <c r="P28" i="7"/>
  <c r="P38" i="7" s="1"/>
  <c r="AB28" i="7"/>
  <c r="AB38" i="7" s="1"/>
  <c r="AC28" i="7"/>
  <c r="AC38" i="7" s="1"/>
  <c r="Q28" i="8"/>
  <c r="Q36" i="8" s="1"/>
  <c r="Q28" i="4"/>
  <c r="Q37" i="4" s="1"/>
  <c r="AG28" i="7"/>
  <c r="AG36" i="7" s="1"/>
  <c r="O28" i="8"/>
  <c r="O38" i="8" s="1"/>
  <c r="Y28" i="9"/>
  <c r="AH67" i="6" s="1"/>
  <c r="AD28" i="5"/>
  <c r="AD38" i="5" s="1"/>
  <c r="AC28" i="4"/>
  <c r="AC35" i="4" s="1"/>
  <c r="AH28" i="7"/>
  <c r="AG28" i="4"/>
  <c r="AG36" i="4" s="1"/>
  <c r="AF28" i="4"/>
  <c r="AF36" i="4" s="1"/>
  <c r="N28" i="4"/>
  <c r="N36" i="4" s="1"/>
  <c r="Q28" i="7"/>
  <c r="Q35" i="7" s="1"/>
  <c r="AH28" i="9"/>
  <c r="T28" i="7"/>
  <c r="T38" i="7" s="1"/>
  <c r="M28" i="4"/>
  <c r="M36" i="4" s="1"/>
  <c r="K28" i="8"/>
  <c r="K37" i="8" s="1"/>
  <c r="U28" i="7"/>
  <c r="U38" i="7" s="1"/>
  <c r="V28" i="4"/>
  <c r="AG65" i="6" s="1"/>
  <c r="M28" i="7"/>
  <c r="M36" i="7" s="1"/>
  <c r="AG28" i="8"/>
  <c r="AG36" i="8" s="1"/>
  <c r="S28" i="4"/>
  <c r="AD65" i="6" s="1"/>
  <c r="X28" i="4"/>
  <c r="X36" i="4" s="1"/>
  <c r="R28" i="4"/>
  <c r="R37" i="4" s="1"/>
  <c r="M28" i="9"/>
  <c r="M35" i="9" s="1"/>
  <c r="E35" i="7"/>
  <c r="AI28" i="7"/>
  <c r="E36" i="7"/>
  <c r="T28" i="4"/>
  <c r="T35" i="4" s="1"/>
  <c r="K28" i="9"/>
  <c r="K37" i="9" s="1"/>
  <c r="AI28" i="9"/>
  <c r="AI37" i="9" s="1"/>
  <c r="AC28" i="8"/>
  <c r="AC38" i="8" s="1"/>
  <c r="W28" i="4"/>
  <c r="W35" i="4" s="1"/>
  <c r="AE28" i="7"/>
  <c r="AE35" i="7" s="1"/>
  <c r="AD28" i="9"/>
  <c r="AD36" i="9" s="1"/>
  <c r="R28" i="7"/>
  <c r="R38" i="7" s="1"/>
  <c r="U28" i="4"/>
  <c r="U36" i="4" s="1"/>
  <c r="AA28" i="7"/>
  <c r="AA38" i="7" s="1"/>
  <c r="AK28" i="9"/>
  <c r="AK35" i="9" s="1"/>
  <c r="AA28" i="8"/>
  <c r="AA38" i="8" s="1"/>
  <c r="S28" i="8"/>
  <c r="S35" i="8" s="1"/>
  <c r="AF28" i="8"/>
  <c r="AF38" i="8" s="1"/>
  <c r="O28" i="4"/>
  <c r="O37" i="4" s="1"/>
  <c r="AE28" i="9"/>
  <c r="AE36" i="9" s="1"/>
  <c r="V28" i="9"/>
  <c r="V28" i="8"/>
  <c r="W28" i="7"/>
  <c r="W38" i="7" s="1"/>
  <c r="B36" i="4"/>
  <c r="V36" i="5"/>
  <c r="V35" i="5"/>
  <c r="AF28" i="7"/>
  <c r="AF37" i="7" s="1"/>
  <c r="Z28" i="7"/>
  <c r="Z38" i="7" s="1"/>
  <c r="AK28" i="7"/>
  <c r="AK38" i="7" s="1"/>
  <c r="AE28" i="8"/>
  <c r="AE37" i="8" s="1"/>
  <c r="Y28" i="7"/>
  <c r="Y38" i="7" s="1"/>
  <c r="R28" i="8"/>
  <c r="R36" i="8" s="1"/>
  <c r="AB28" i="4"/>
  <c r="AB35" i="4" s="1"/>
  <c r="AE28" i="4"/>
  <c r="AE35" i="4" s="1"/>
  <c r="N28" i="9"/>
  <c r="N37" i="9" s="1"/>
  <c r="K28" i="4"/>
  <c r="K36" i="4" s="1"/>
  <c r="AD28" i="7"/>
  <c r="AD35" i="7" s="1"/>
  <c r="X28" i="7"/>
  <c r="X38" i="7" s="1"/>
  <c r="AJ28" i="9"/>
  <c r="AJ35" i="9" s="1"/>
  <c r="M28" i="8"/>
  <c r="M38" i="8" s="1"/>
  <c r="AD28" i="4"/>
  <c r="AD37" i="4" s="1"/>
  <c r="Z28" i="4"/>
  <c r="Z37" i="4" s="1"/>
  <c r="X28" i="9"/>
  <c r="X35" i="9" s="1"/>
  <c r="AA28" i="9"/>
  <c r="N28" i="7"/>
  <c r="N36" i="7" s="1"/>
  <c r="W28" i="8"/>
  <c r="W35" i="8" s="1"/>
  <c r="AG28" i="9"/>
  <c r="AG37" i="9" s="1"/>
  <c r="V28" i="7"/>
  <c r="V38" i="7" s="1"/>
  <c r="Z28" i="9"/>
  <c r="Z35" i="9" s="1"/>
  <c r="AC28" i="9"/>
  <c r="AC35" i="9" s="1"/>
  <c r="AF28" i="9"/>
  <c r="AF35" i="9" s="1"/>
  <c r="J28" i="8"/>
  <c r="J35" i="8" s="1"/>
  <c r="J28" i="4"/>
  <c r="J35" i="4" s="1"/>
  <c r="T35" i="5"/>
  <c r="F35" i="4"/>
  <c r="T38" i="5"/>
  <c r="D35" i="4"/>
  <c r="D36" i="4"/>
  <c r="V38" i="5"/>
  <c r="F36" i="4"/>
  <c r="F37" i="4"/>
  <c r="T37" i="5"/>
  <c r="B35" i="4"/>
  <c r="S38" i="5"/>
  <c r="S35" i="5"/>
  <c r="S28" i="7"/>
  <c r="S36" i="7" s="1"/>
  <c r="AA28" i="4"/>
  <c r="AA35" i="4" s="1"/>
  <c r="W28" i="9"/>
  <c r="Z28" i="8"/>
  <c r="Z35" i="8" s="1"/>
  <c r="U28" i="9"/>
  <c r="U36" i="9" s="1"/>
  <c r="P28" i="4"/>
  <c r="P35" i="4" s="1"/>
  <c r="L28" i="9"/>
  <c r="L36" i="9" s="1"/>
  <c r="X28" i="8"/>
  <c r="X37" i="8" s="1"/>
  <c r="Y28" i="8"/>
  <c r="Y37" i="8" s="1"/>
  <c r="U28" i="8"/>
  <c r="V65" i="6" s="1"/>
  <c r="J65" i="6" s="1"/>
  <c r="AB28" i="8"/>
  <c r="AB36" i="8" s="1"/>
  <c r="AD28" i="8"/>
  <c r="AD38" i="8" s="1"/>
  <c r="Q28" i="9"/>
  <c r="Q37" i="9" s="1"/>
  <c r="L28" i="4"/>
  <c r="L35" i="4" s="1"/>
  <c r="R36" i="7"/>
  <c r="O28" i="9"/>
  <c r="O37" i="9" s="1"/>
  <c r="K28" i="7"/>
  <c r="K36" i="7" s="1"/>
  <c r="R28" i="9"/>
  <c r="R37" i="9" s="1"/>
  <c r="P28" i="9"/>
  <c r="P37" i="9" s="1"/>
  <c r="S33" i="9"/>
  <c r="S28" i="9" s="1"/>
  <c r="L33" i="7"/>
  <c r="L28" i="7" s="1"/>
  <c r="N28" i="8"/>
  <c r="N36" i="8" s="1"/>
  <c r="L28" i="8"/>
  <c r="L37" i="8" s="1"/>
  <c r="P28" i="8"/>
  <c r="P38" i="8" s="1"/>
  <c r="T28" i="8"/>
  <c r="U65" i="6" s="1"/>
  <c r="I65" i="6" s="1"/>
  <c r="E36" i="8"/>
  <c r="P28" i="5"/>
  <c r="P36" i="5" s="1"/>
  <c r="C38" i="5"/>
  <c r="C37" i="5"/>
  <c r="C35" i="5"/>
  <c r="AF28" i="5"/>
  <c r="AF38" i="5" s="1"/>
  <c r="G28" i="5"/>
  <c r="G35" i="5" s="1"/>
  <c r="W28" i="5"/>
  <c r="W37" i="5" s="1"/>
  <c r="F35" i="5"/>
  <c r="I28" i="5"/>
  <c r="I36" i="5" s="1"/>
  <c r="AA28" i="5"/>
  <c r="AA38" i="5" s="1"/>
  <c r="X28" i="5"/>
  <c r="X37" i="5" s="1"/>
  <c r="L28" i="5"/>
  <c r="L38" i="5" s="1"/>
  <c r="AC28" i="5"/>
  <c r="AC38" i="5" s="1"/>
  <c r="AE28" i="5"/>
  <c r="AE37" i="5" s="1"/>
  <c r="J36" i="5"/>
  <c r="Y28" i="5"/>
  <c r="Y37" i="5" s="1"/>
  <c r="AB28" i="5"/>
  <c r="H28" i="5"/>
  <c r="H37" i="5" s="1"/>
  <c r="M28" i="5"/>
  <c r="Q28" i="5"/>
  <c r="Q37" i="5" s="1"/>
  <c r="O28" i="5"/>
  <c r="Z28" i="5"/>
  <c r="Z36" i="5" s="1"/>
  <c r="AG28" i="5"/>
  <c r="AG36" i="5" s="1"/>
  <c r="N28" i="5"/>
  <c r="N35" i="5" s="1"/>
  <c r="K28" i="5"/>
  <c r="K37" i="5" s="1"/>
  <c r="AH28" i="5"/>
  <c r="AH36" i="5" s="1"/>
  <c r="C36" i="4"/>
  <c r="G36" i="4"/>
  <c r="AB35" i="9"/>
  <c r="AK67" i="6"/>
  <c r="C35" i="4"/>
  <c r="I35" i="4"/>
  <c r="I36" i="4"/>
  <c r="U35" i="5"/>
  <c r="AB37" i="9"/>
  <c r="AB36" i="9"/>
  <c r="B37" i="5"/>
  <c r="H36" i="4"/>
  <c r="B35" i="5"/>
  <c r="H35" i="7"/>
  <c r="B38" i="5"/>
  <c r="H35" i="4"/>
  <c r="J35" i="9"/>
  <c r="J37" i="9"/>
  <c r="G35" i="4"/>
  <c r="T35" i="9"/>
  <c r="T37" i="9"/>
  <c r="AC67" i="6"/>
  <c r="D36" i="5"/>
  <c r="D37" i="5"/>
  <c r="D37" i="7"/>
  <c r="I38" i="7"/>
  <c r="I36" i="7"/>
  <c r="I37" i="7"/>
  <c r="D38" i="7"/>
  <c r="D35" i="7"/>
  <c r="B37" i="8"/>
  <c r="D35" i="5"/>
  <c r="I35" i="7"/>
  <c r="H35" i="8"/>
  <c r="U38" i="5"/>
  <c r="E35" i="5"/>
  <c r="U37" i="5"/>
  <c r="G38" i="8"/>
  <c r="B38" i="7"/>
  <c r="H37" i="7"/>
  <c r="H37" i="8"/>
  <c r="C38" i="8"/>
  <c r="I35" i="8"/>
  <c r="C35" i="8"/>
  <c r="I38" i="8"/>
  <c r="C37" i="8"/>
  <c r="H38" i="7"/>
  <c r="D36" i="8"/>
  <c r="D35" i="8"/>
  <c r="J35" i="7"/>
  <c r="D38" i="8"/>
  <c r="G37" i="7"/>
  <c r="B36" i="9"/>
  <c r="B35" i="9"/>
  <c r="E37" i="5"/>
  <c r="C37" i="7"/>
  <c r="B35" i="8"/>
  <c r="D35" i="9"/>
  <c r="D36" i="9"/>
  <c r="H35" i="9"/>
  <c r="H36" i="9"/>
  <c r="E35" i="9"/>
  <c r="E36" i="9"/>
  <c r="F38" i="7"/>
  <c r="I37" i="8"/>
  <c r="G36" i="8"/>
  <c r="G35" i="8"/>
  <c r="J38" i="7"/>
  <c r="D37" i="8"/>
  <c r="G35" i="7"/>
  <c r="E38" i="5"/>
  <c r="E37" i="4"/>
  <c r="E35" i="4"/>
  <c r="E36" i="4"/>
  <c r="F36" i="8"/>
  <c r="F35" i="8"/>
  <c r="F35" i="7"/>
  <c r="F37" i="7"/>
  <c r="C35" i="9"/>
  <c r="C36" i="9"/>
  <c r="J37" i="7"/>
  <c r="C35" i="7"/>
  <c r="G38" i="7"/>
  <c r="B37" i="7"/>
  <c r="I35" i="9"/>
  <c r="I36" i="9"/>
  <c r="H38" i="8"/>
  <c r="F38" i="8"/>
  <c r="B38" i="8"/>
  <c r="C38" i="7"/>
  <c r="F36" i="9"/>
  <c r="F35" i="9"/>
  <c r="B35" i="7"/>
  <c r="Y37" i="4"/>
  <c r="Y36" i="4"/>
  <c r="Y35" i="4"/>
  <c r="G38" i="9" l="1"/>
  <c r="Q36" i="4"/>
  <c r="P35" i="7"/>
  <c r="P37" i="7"/>
  <c r="Q38" i="8"/>
  <c r="R35" i="7"/>
  <c r="M37" i="7"/>
  <c r="M35" i="7"/>
  <c r="AE35" i="9"/>
  <c r="O37" i="7"/>
  <c r="R37" i="7"/>
  <c r="N37" i="4"/>
  <c r="M38" i="7"/>
  <c r="N35" i="4"/>
  <c r="L35" i="9"/>
  <c r="B38" i="4"/>
  <c r="O38" i="7"/>
  <c r="O35" i="7"/>
  <c r="K35" i="4"/>
  <c r="Q37" i="8"/>
  <c r="P36" i="7"/>
  <c r="Q35" i="8"/>
  <c r="Q38" i="7"/>
  <c r="AD36" i="4"/>
  <c r="K36" i="8"/>
  <c r="O37" i="8"/>
  <c r="Q36" i="7"/>
  <c r="O35" i="8"/>
  <c r="J36" i="4"/>
  <c r="AD36" i="5"/>
  <c r="Q35" i="4"/>
  <c r="AD37" i="5"/>
  <c r="AD35" i="5"/>
  <c r="AA61" i="6"/>
  <c r="O61" i="6" s="1"/>
  <c r="J37" i="4"/>
  <c r="M37" i="9"/>
  <c r="K38" i="8"/>
  <c r="K35" i="8"/>
  <c r="AD35" i="4"/>
  <c r="O36" i="8"/>
  <c r="N35" i="7"/>
  <c r="D38" i="4"/>
  <c r="AI35" i="9"/>
  <c r="N35" i="9"/>
  <c r="O36" i="4"/>
  <c r="O35" i="4"/>
  <c r="AI36" i="9"/>
  <c r="K35" i="9"/>
  <c r="S35" i="7"/>
  <c r="S37" i="7"/>
  <c r="K36" i="9"/>
  <c r="N36" i="9"/>
  <c r="C38" i="4"/>
  <c r="X36" i="9"/>
  <c r="F38" i="4"/>
  <c r="L37" i="9"/>
  <c r="P36" i="8"/>
  <c r="M36" i="8"/>
  <c r="J38" i="8"/>
  <c r="M37" i="8"/>
  <c r="P35" i="8"/>
  <c r="K35" i="7"/>
  <c r="P37" i="8"/>
  <c r="M35" i="8"/>
  <c r="J37" i="8"/>
  <c r="J36" i="8"/>
  <c r="N37" i="7"/>
  <c r="N38" i="7"/>
  <c r="S38" i="7"/>
  <c r="P36" i="9"/>
  <c r="R35" i="9"/>
  <c r="R36" i="9"/>
  <c r="T38" i="8"/>
  <c r="F38" i="5"/>
  <c r="H38" i="4"/>
  <c r="O36" i="9"/>
  <c r="P37" i="4"/>
  <c r="P36" i="4"/>
  <c r="O35" i="9"/>
  <c r="Q35" i="9"/>
  <c r="Q36" i="9"/>
  <c r="Y36" i="5"/>
  <c r="L37" i="4"/>
  <c r="L35" i="8"/>
  <c r="L36" i="4"/>
  <c r="AA36" i="4"/>
  <c r="AA37" i="4"/>
  <c r="L36" i="8"/>
  <c r="K37" i="7"/>
  <c r="K38" i="7"/>
  <c r="P35" i="9"/>
  <c r="Q37" i="7"/>
  <c r="S36" i="9"/>
  <c r="S37" i="9"/>
  <c r="M36" i="9"/>
  <c r="X37" i="9"/>
  <c r="S35" i="9"/>
  <c r="L38" i="7"/>
  <c r="L36" i="7"/>
  <c r="L37" i="7"/>
  <c r="L35" i="7"/>
  <c r="Y35" i="7"/>
  <c r="T37" i="8"/>
  <c r="N37" i="8"/>
  <c r="N35" i="8"/>
  <c r="N38" i="8"/>
  <c r="M37" i="4"/>
  <c r="M35" i="4"/>
  <c r="AE36" i="4"/>
  <c r="K37" i="4"/>
  <c r="L38" i="8"/>
  <c r="T36" i="8"/>
  <c r="T35" i="8"/>
  <c r="AH38" i="5"/>
  <c r="AH35" i="5"/>
  <c r="Z36" i="8"/>
  <c r="Z37" i="8"/>
  <c r="AH37" i="5"/>
  <c r="X36" i="5"/>
  <c r="Z38" i="5"/>
  <c r="Z35" i="5"/>
  <c r="Z37" i="5"/>
  <c r="X38" i="5"/>
  <c r="H35" i="5"/>
  <c r="W35" i="5"/>
  <c r="W38" i="5"/>
  <c r="W36" i="5"/>
  <c r="X35" i="5"/>
  <c r="F36" i="5"/>
  <c r="Y38" i="5"/>
  <c r="F37" i="5"/>
  <c r="Y35" i="5"/>
  <c r="H36" i="5"/>
  <c r="G38" i="5"/>
  <c r="G36" i="5"/>
  <c r="H38" i="5"/>
  <c r="I38" i="5"/>
  <c r="G37" i="5"/>
  <c r="I37" i="5"/>
  <c r="I35" i="5"/>
  <c r="T37" i="4"/>
  <c r="AB38" i="9"/>
  <c r="G38" i="4"/>
  <c r="S65" i="6"/>
  <c r="G65" i="6" s="1"/>
  <c r="AE65" i="6"/>
  <c r="AG67" i="6"/>
  <c r="R38" i="8"/>
  <c r="R35" i="8"/>
  <c r="T36" i="4"/>
  <c r="T38" i="4" s="1"/>
  <c r="R37" i="8"/>
  <c r="I38" i="4"/>
  <c r="S37" i="4"/>
  <c r="V36" i="7"/>
  <c r="S35" i="4"/>
  <c r="S36" i="4"/>
  <c r="Z38" i="8"/>
  <c r="AE37" i="4"/>
  <c r="W67" i="6"/>
  <c r="K67" i="6" s="1"/>
  <c r="X37" i="4"/>
  <c r="J38" i="9"/>
  <c r="Y37" i="7"/>
  <c r="AG36" i="9"/>
  <c r="Y36" i="7"/>
  <c r="AE37" i="9"/>
  <c r="AG35" i="9"/>
  <c r="X67" i="6"/>
  <c r="L67" i="6" s="1"/>
  <c r="AK36" i="9"/>
  <c r="Q38" i="5"/>
  <c r="X35" i="4"/>
  <c r="AE35" i="5"/>
  <c r="AE36" i="5"/>
  <c r="AC36" i="7"/>
  <c r="AE38" i="5"/>
  <c r="AK37" i="9"/>
  <c r="AF37" i="9"/>
  <c r="X35" i="7"/>
  <c r="AF36" i="9"/>
  <c r="AD37" i="9"/>
  <c r="X36" i="8"/>
  <c r="AE35" i="8"/>
  <c r="AE38" i="8"/>
  <c r="T36" i="7"/>
  <c r="AE36" i="8"/>
  <c r="AC37" i="4"/>
  <c r="U36" i="8"/>
  <c r="X37" i="7"/>
  <c r="AB37" i="8"/>
  <c r="AA36" i="7"/>
  <c r="X36" i="7"/>
  <c r="AD67" i="6"/>
  <c r="N37" i="5"/>
  <c r="AB38" i="8"/>
  <c r="P38" i="5"/>
  <c r="T60" i="6"/>
  <c r="H60" i="6" s="1"/>
  <c r="AB35" i="8"/>
  <c r="R35" i="4"/>
  <c r="X38" i="8"/>
  <c r="T35" i="7"/>
  <c r="X35" i="8"/>
  <c r="S67" i="6"/>
  <c r="G67" i="6" s="1"/>
  <c r="AG37" i="4"/>
  <c r="T37" i="7"/>
  <c r="AB37" i="4"/>
  <c r="AD36" i="7"/>
  <c r="T65" i="6"/>
  <c r="H65" i="6" s="1"/>
  <c r="N36" i="5"/>
  <c r="U37" i="7"/>
  <c r="S36" i="8"/>
  <c r="AF37" i="5"/>
  <c r="U37" i="8"/>
  <c r="P37" i="5"/>
  <c r="T38" i="9"/>
  <c r="T67" i="6"/>
  <c r="H67" i="6" s="1"/>
  <c r="AF36" i="5"/>
  <c r="S37" i="8"/>
  <c r="S38" i="8"/>
  <c r="P35" i="5"/>
  <c r="AC35" i="7"/>
  <c r="U36" i="7"/>
  <c r="U35" i="7"/>
  <c r="AA37" i="7"/>
  <c r="AF35" i="5"/>
  <c r="Z36" i="4"/>
  <c r="K35" i="5"/>
  <c r="AC37" i="7"/>
  <c r="Q35" i="5"/>
  <c r="K38" i="5"/>
  <c r="Q36" i="5"/>
  <c r="U37" i="9"/>
  <c r="W36" i="7"/>
  <c r="AD38" i="7"/>
  <c r="AF35" i="8"/>
  <c r="V67" i="6"/>
  <c r="J67" i="6" s="1"/>
  <c r="AF36" i="8"/>
  <c r="U67" i="6"/>
  <c r="I67" i="6" s="1"/>
  <c r="AC36" i="9"/>
  <c r="AC37" i="9"/>
  <c r="AC36" i="4"/>
  <c r="U35" i="9"/>
  <c r="AB36" i="4"/>
  <c r="N38" i="5"/>
  <c r="AE36" i="7"/>
  <c r="AE38" i="7"/>
  <c r="W35" i="7"/>
  <c r="AG35" i="4"/>
  <c r="AE37" i="7"/>
  <c r="W37" i="7"/>
  <c r="Z37" i="9"/>
  <c r="AG35" i="7"/>
  <c r="AI67" i="6"/>
  <c r="AD35" i="9"/>
  <c r="AC65" i="6"/>
  <c r="AB35" i="7"/>
  <c r="V35" i="4"/>
  <c r="Z36" i="9"/>
  <c r="J37" i="5"/>
  <c r="AB36" i="7"/>
  <c r="V36" i="4"/>
  <c r="S60" i="6"/>
  <c r="G60" i="6" s="1"/>
  <c r="K36" i="5"/>
  <c r="AA67" i="6"/>
  <c r="O67" i="6" s="1"/>
  <c r="AD37" i="7"/>
  <c r="J35" i="5"/>
  <c r="J38" i="5"/>
  <c r="AF37" i="8"/>
  <c r="R36" i="4"/>
  <c r="AB37" i="7"/>
  <c r="W37" i="4"/>
  <c r="V37" i="4"/>
  <c r="AG37" i="5"/>
  <c r="O37" i="5"/>
  <c r="O35" i="5"/>
  <c r="O38" i="5"/>
  <c r="O36" i="5"/>
  <c r="Y36" i="8"/>
  <c r="Z67" i="6"/>
  <c r="N67" i="6" s="1"/>
  <c r="V35" i="7"/>
  <c r="AA35" i="7"/>
  <c r="V37" i="7"/>
  <c r="Z35" i="4"/>
  <c r="U38" i="8"/>
  <c r="Y35" i="9"/>
  <c r="Y67" i="6"/>
  <c r="M67" i="6" s="1"/>
  <c r="U35" i="8"/>
  <c r="W38" i="8"/>
  <c r="Y36" i="9"/>
  <c r="AG35" i="8"/>
  <c r="Y37" i="9"/>
  <c r="AC37" i="8"/>
  <c r="W36" i="8"/>
  <c r="AG38" i="8"/>
  <c r="W37" i="8"/>
  <c r="AG37" i="8"/>
  <c r="Y38" i="8"/>
  <c r="Y35" i="8"/>
  <c r="AC35" i="8"/>
  <c r="W36" i="4"/>
  <c r="AF37" i="4"/>
  <c r="AF35" i="4"/>
  <c r="AA36" i="9"/>
  <c r="AJ67" i="6"/>
  <c r="AA35" i="9"/>
  <c r="AA37" i="9"/>
  <c r="AF36" i="7"/>
  <c r="Z37" i="7"/>
  <c r="AF38" i="7"/>
  <c r="AF35" i="7"/>
  <c r="AC36" i="8"/>
  <c r="AA35" i="8"/>
  <c r="AA36" i="8"/>
  <c r="AA37" i="8"/>
  <c r="Z35" i="7"/>
  <c r="I38" i="9"/>
  <c r="Z36" i="7"/>
  <c r="F38" i="9"/>
  <c r="AJ37" i="9"/>
  <c r="AJ36" i="9"/>
  <c r="W36" i="9"/>
  <c r="W35" i="9"/>
  <c r="W37" i="9"/>
  <c r="AF67" i="6"/>
  <c r="AF65" i="6"/>
  <c r="AG38" i="5"/>
  <c r="AG35" i="5"/>
  <c r="E38" i="9"/>
  <c r="U35" i="4"/>
  <c r="E38" i="4"/>
  <c r="U37" i="4"/>
  <c r="AH36" i="7"/>
  <c r="AH37" i="7"/>
  <c r="AH35" i="7"/>
  <c r="AH37" i="9"/>
  <c r="AH35" i="9"/>
  <c r="AH36" i="9"/>
  <c r="AB35" i="5"/>
  <c r="AB38" i="5"/>
  <c r="Y61" i="6"/>
  <c r="M61" i="6" s="1"/>
  <c r="AB36" i="5"/>
  <c r="AB37" i="5"/>
  <c r="AG38" i="7"/>
  <c r="AI36" i="7"/>
  <c r="AI37" i="7"/>
  <c r="AI38" i="7"/>
  <c r="AI35" i="7"/>
  <c r="V36" i="8"/>
  <c r="W65" i="6"/>
  <c r="K65" i="6" s="1"/>
  <c r="V38" i="8"/>
  <c r="V35" i="8"/>
  <c r="V37" i="8"/>
  <c r="H38" i="9"/>
  <c r="D38" i="9"/>
  <c r="AJ36" i="7"/>
  <c r="AJ37" i="7"/>
  <c r="AJ38" i="7"/>
  <c r="AJ35" i="7"/>
  <c r="M35" i="5"/>
  <c r="V60" i="6"/>
  <c r="J60" i="6" s="1"/>
  <c r="M37" i="5"/>
  <c r="M36" i="5"/>
  <c r="M38" i="5"/>
  <c r="AG37" i="7"/>
  <c r="V36" i="9"/>
  <c r="V35" i="9"/>
  <c r="V37" i="9"/>
  <c r="AE67" i="6"/>
  <c r="AK36" i="7"/>
  <c r="AK35" i="7"/>
  <c r="AK37" i="7"/>
  <c r="C38" i="9"/>
  <c r="AH38" i="7"/>
  <c r="B38" i="9"/>
  <c r="Z61" i="6"/>
  <c r="N61" i="6" s="1"/>
  <c r="AC36" i="5"/>
  <c r="AC37" i="5"/>
  <c r="AC35" i="5"/>
  <c r="U60" i="6"/>
  <c r="I60" i="6" s="1"/>
  <c r="L36" i="5"/>
  <c r="L37" i="5"/>
  <c r="L35" i="5"/>
  <c r="Y38" i="4"/>
  <c r="AD37" i="8"/>
  <c r="AD36" i="8"/>
  <c r="AD35" i="8"/>
  <c r="X61" i="6"/>
  <c r="L61" i="6" s="1"/>
  <c r="AA36" i="5"/>
  <c r="AA37" i="5"/>
  <c r="AA35" i="5"/>
  <c r="L38" i="9" l="1"/>
  <c r="Q38" i="4"/>
  <c r="N38" i="9"/>
  <c r="K38" i="4"/>
  <c r="N38" i="4"/>
  <c r="AE38" i="9"/>
  <c r="M38" i="9"/>
  <c r="AD38" i="4"/>
  <c r="AI38" i="9"/>
  <c r="AC38" i="4"/>
  <c r="X38" i="9"/>
  <c r="J38" i="4"/>
  <c r="R38" i="9"/>
  <c r="K38" i="9"/>
  <c r="P38" i="9"/>
  <c r="O38" i="4"/>
  <c r="AA38" i="4"/>
  <c r="Q38" i="9"/>
  <c r="P38" i="4"/>
  <c r="O38" i="9"/>
  <c r="L38" i="4"/>
  <c r="M38" i="4"/>
  <c r="AE38" i="4"/>
  <c r="AD38" i="9"/>
  <c r="S38" i="9"/>
  <c r="S38" i="4"/>
  <c r="AG38" i="9"/>
  <c r="X38" i="4"/>
  <c r="AF38" i="9"/>
  <c r="AK38" i="9"/>
  <c r="U38" i="9"/>
  <c r="AG38" i="4"/>
  <c r="R38" i="4"/>
  <c r="Z38" i="9"/>
  <c r="AC38" i="9"/>
  <c r="AB38" i="4"/>
  <c r="Z38" i="4"/>
  <c r="W38" i="4"/>
  <c r="V38" i="4"/>
  <c r="Y38" i="9"/>
  <c r="AF38" i="4"/>
  <c r="AJ38" i="9"/>
  <c r="W38" i="9"/>
  <c r="AA38" i="9"/>
  <c r="U38" i="4"/>
  <c r="V38" i="9"/>
  <c r="AH38" i="9"/>
</calcChain>
</file>

<file path=xl/comments1.xml><?xml version="1.0" encoding="utf-8"?>
<comments xmlns="http://schemas.openxmlformats.org/spreadsheetml/2006/main">
  <authors>
    <author>scro5</author>
  </authors>
  <commentList>
    <comment ref="A26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SIA 190
EN 1610 
VSS 640535
BauAV</t>
        </r>
      </text>
    </comment>
    <comment ref="A33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Info:
Spriessung ragt in Hüllbeton hinein.</t>
        </r>
      </text>
    </comment>
    <comment ref="A34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Wird die Spriessung vor oder während dem Betonieren gezogen?</t>
        </r>
      </text>
    </comment>
  </commentList>
</comments>
</file>

<file path=xl/comments2.xml><?xml version="1.0" encoding="utf-8"?>
<comments xmlns="http://schemas.openxmlformats.org/spreadsheetml/2006/main">
  <authors>
    <author>scro5</author>
  </authors>
  <commentList>
    <comment ref="A26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SIA 190
EN 1610 
VSS 640535
BauAV</t>
        </r>
      </text>
    </comment>
    <comment ref="A33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Info:
Spriessung ragt in Hüllbeton hinein.</t>
        </r>
      </text>
    </comment>
    <comment ref="A34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Wird die Spriessung vor oder während dem Betonieren gezogen?</t>
        </r>
      </text>
    </comment>
  </commentList>
</comments>
</file>

<file path=xl/comments3.xml><?xml version="1.0" encoding="utf-8"?>
<comments xmlns="http://schemas.openxmlformats.org/spreadsheetml/2006/main">
  <authors>
    <author>scro5</author>
  </authors>
  <commentList>
    <comment ref="A26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SIA 190
EN 1610 
VSS 640535
BauAV</t>
        </r>
      </text>
    </comment>
    <comment ref="A33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Info:
Spriessung ragt in Hüllbeton hinein.</t>
        </r>
      </text>
    </comment>
    <comment ref="A34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Wird die Spriessung vor oder während dem Betonieren gezogen?</t>
        </r>
      </text>
    </comment>
  </commentList>
</comments>
</file>

<file path=xl/comments4.xml><?xml version="1.0" encoding="utf-8"?>
<comments xmlns="http://schemas.openxmlformats.org/spreadsheetml/2006/main">
  <authors>
    <author>scro5</author>
  </authors>
  <commentList>
    <comment ref="A26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SIA 190
EN 1610 
VSS 640535
BauAV</t>
        </r>
      </text>
    </comment>
    <comment ref="A33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Info:
Spriessung ragt in Hüllbeton hinein.</t>
        </r>
      </text>
    </comment>
    <comment ref="A34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Wird die Spriessung vor oder während dem Betonieren gezogen?</t>
        </r>
      </text>
    </comment>
  </commentList>
</comments>
</file>

<file path=xl/comments5.xml><?xml version="1.0" encoding="utf-8"?>
<comments xmlns="http://schemas.openxmlformats.org/spreadsheetml/2006/main">
  <authors>
    <author>scro5</author>
  </authors>
  <commentList>
    <comment ref="A26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SIA 190
EN 1610 
VSS 640535
BauAV</t>
        </r>
      </text>
    </comment>
    <comment ref="A33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Info:
Spriessung ragt in Hüllbeton hinein.</t>
        </r>
      </text>
    </comment>
    <comment ref="A34" authorId="0" shapeId="0">
      <text>
        <r>
          <rPr>
            <b/>
            <sz val="8"/>
            <color indexed="81"/>
            <rFont val="Tahoma"/>
            <family val="2"/>
          </rPr>
          <t>scro5:</t>
        </r>
        <r>
          <rPr>
            <sz val="8"/>
            <color indexed="81"/>
            <rFont val="Tahoma"/>
            <family val="2"/>
          </rPr>
          <t xml:space="preserve">
Wird die Spriessung vor oder während dem Betonieren gezogen?</t>
        </r>
      </text>
    </comment>
  </commentList>
</comments>
</file>

<file path=xl/sharedStrings.xml><?xml version="1.0" encoding="utf-8"?>
<sst xmlns="http://schemas.openxmlformats.org/spreadsheetml/2006/main" count="459" uniqueCount="92">
  <si>
    <t>S1=</t>
  </si>
  <si>
    <t>m</t>
  </si>
  <si>
    <t>S=</t>
  </si>
  <si>
    <t>Hfrei=</t>
  </si>
  <si>
    <t>Tspr=</t>
  </si>
  <si>
    <t>MW &amp; SW, U4</t>
  </si>
  <si>
    <t>Grabentiefe</t>
  </si>
  <si>
    <t>bis</t>
  </si>
  <si>
    <t>und tiefer</t>
  </si>
  <si>
    <t>DN</t>
  </si>
  <si>
    <t>mm</t>
  </si>
  <si>
    <t>DA Rohr</t>
  </si>
  <si>
    <t>Geröll</t>
  </si>
  <si>
    <t>Magerbeton</t>
  </si>
  <si>
    <t>Unterbeton</t>
  </si>
  <si>
    <t>Überbeton</t>
  </si>
  <si>
    <t>--</t>
  </si>
  <si>
    <t>Grabenbreite</t>
  </si>
  <si>
    <t>Verdrängung</t>
  </si>
  <si>
    <t>m3/m</t>
  </si>
  <si>
    <t>Steinzeugrohre</t>
  </si>
  <si>
    <t>Betonrohre</t>
  </si>
  <si>
    <t>und mehr</t>
  </si>
  <si>
    <t>MW &amp; SW, U3</t>
  </si>
  <si>
    <t>RW, U4</t>
  </si>
  <si>
    <t>RW, U3</t>
  </si>
  <si>
    <t>SB VSS (A)</t>
  </si>
  <si>
    <t>DA Muffe</t>
  </si>
  <si>
    <t>Freiraum C1</t>
  </si>
  <si>
    <r>
      <t>SB</t>
    </r>
    <r>
      <rPr>
        <vertAlign val="subscript"/>
        <sz val="11"/>
        <rFont val="Arial"/>
        <family val="2"/>
      </rPr>
      <t>min</t>
    </r>
  </si>
  <si>
    <t>Spriessung</t>
  </si>
  <si>
    <t>Spriessung ziehen</t>
  </si>
  <si>
    <r>
      <t>SB (DA</t>
    </r>
    <r>
      <rPr>
        <vertAlign val="subscript"/>
        <sz val="11"/>
        <rFont val="Arial"/>
        <family val="2"/>
      </rPr>
      <t>glm</t>
    </r>
    <r>
      <rPr>
        <sz val="11"/>
        <rFont val="Arial"/>
        <family val="2"/>
      </rPr>
      <t>,C1,S1)</t>
    </r>
  </si>
  <si>
    <t>Verdämmung x/2</t>
  </si>
  <si>
    <t>Verdämmung A</t>
  </si>
  <si>
    <t>Verdämmung A1</t>
  </si>
  <si>
    <t>Geröllbedarf</t>
  </si>
  <si>
    <t>Magerbetonbedarf</t>
  </si>
  <si>
    <t xml:space="preserve">Hüllbetonbedarf </t>
  </si>
  <si>
    <t>Hüllbetonhöhe</t>
  </si>
  <si>
    <t>Verdrängungshöhe</t>
  </si>
  <si>
    <t>Spriessung im HB</t>
  </si>
  <si>
    <t>Departement Bau</t>
  </si>
  <si>
    <t>Tiefbauamt</t>
  </si>
  <si>
    <t>Allgemeines</t>
  </si>
  <si>
    <t>Richtlinien für Planung und Erstellung von Tiefbauvorhaben</t>
  </si>
  <si>
    <t>13.41</t>
  </si>
  <si>
    <t>Kunststoffrohr</t>
  </si>
  <si>
    <t>Entwässerungen</t>
  </si>
  <si>
    <t>Steinzeurohr</t>
  </si>
  <si>
    <t>Hauptkanäle</t>
  </si>
  <si>
    <t>Steinzeugrohr</t>
  </si>
  <si>
    <t>Betonrohr</t>
  </si>
  <si>
    <t>Hauptkanäle, Reinabwasser, Profil U3</t>
  </si>
  <si>
    <t>Hauptkanäle, Mischabwasser und Schmutzabwasser, Profil U4</t>
  </si>
  <si>
    <t>Hauptkanäle, Mischabwasser und Schmutzabwasser, Profil U3</t>
  </si>
  <si>
    <t>Hauptkanäle, Reinabwasser, Profil U4</t>
  </si>
  <si>
    <t>U4 mit Stz-Rohren</t>
  </si>
  <si>
    <t>U4 mit PP-Rohren</t>
  </si>
  <si>
    <t>MW &amp; SW &amp; RW</t>
  </si>
  <si>
    <t>Entwässerungsleitungen, Mischwasser und Schmutzwasser und Reinabwasser, Profil U4</t>
  </si>
  <si>
    <t>Bettungsprofil</t>
  </si>
  <si>
    <t>x</t>
  </si>
  <si>
    <t>U3</t>
  </si>
  <si>
    <t>U4</t>
  </si>
  <si>
    <t>d=</t>
  </si>
  <si>
    <t>t=</t>
  </si>
  <si>
    <t>Schichtstärke Magerbeton</t>
  </si>
  <si>
    <t>Schichtstärke Geröll</t>
  </si>
  <si>
    <t>Spriessung gem VSS, Stärke Bohlen/Platten/Dielen</t>
  </si>
  <si>
    <t>Spriessung gem VSS, Stärke der Longarinen</t>
  </si>
  <si>
    <t>ja/nein</t>
  </si>
  <si>
    <t>x / --</t>
  </si>
  <si>
    <t>Ziehen der Spriessung unmittelbar nach dem Betonieren?</t>
  </si>
  <si>
    <t>nein</t>
  </si>
  <si>
    <t>Boden normal standfest</t>
  </si>
  <si>
    <t>Boden dicht gelagert oder feste Konsistenz</t>
  </si>
  <si>
    <t>Bettungsschicht (Unterbeton) gemäss statischer Berechnung</t>
  </si>
  <si>
    <t>min. Überbeton über Muffe</t>
  </si>
  <si>
    <t>SB (C, S1)</t>
  </si>
  <si>
    <t>SB SIA+EN (x)</t>
  </si>
  <si>
    <t>Überbeton über Rohr bei U4, min. 0.15m</t>
  </si>
  <si>
    <t>Spriessungfreihaltung, bei standfestem Boden max. 0.80m</t>
  </si>
  <si>
    <t>Alle Rohre</t>
  </si>
  <si>
    <t>Statische Berechnung erforderlich</t>
  </si>
  <si>
    <t>Spriessung ab Tiefe, bei standfestem Boden max. 1.40m</t>
  </si>
  <si>
    <t>13.41, Ausgabe 07.10.2021, Seite 1 / 6</t>
  </si>
  <si>
    <t>13.41, Ausgabe 07.10.2021, Seite 2 / 6</t>
  </si>
  <si>
    <t>13.41, Ausgabe 07.10.2021, Seite 3 / 6</t>
  </si>
  <si>
    <t>13.41, Ausgabe 07.10.2021, Seite 4 / 6</t>
  </si>
  <si>
    <t>13.41, Ausgabe 07.10.2021, Seite 5 / 6</t>
  </si>
  <si>
    <t>13.41, Ausgabe 07.10.2021, Seite 6 /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</si>
</sst>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;[Red]0.000"/>
    <numFmt numFmtId="165" formatCode="0.00;[Red]0.00"/>
    <numFmt numFmtId="166" formatCode="[$-807]d/\ mmmm\ yyyy;@"/>
  </numFmts>
  <fonts count="23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9"/>
      <name val="Arial Narrow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vertAlign val="subscript"/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indexed="8"/>
      <name val="Arial"/>
      <family val="2"/>
    </font>
    <font>
      <b/>
      <sz val="12"/>
      <name val="Arial Narrow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9"/>
      <name val="Arial Narrow"/>
      <family val="2"/>
    </font>
    <font>
      <i/>
      <sz val="8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6">
    <xf numFmtId="0" fontId="0" fillId="0" borderId="0" xfId="0"/>
    <xf numFmtId="164" fontId="3" fillId="2" borderId="0" xfId="1" applyNumberFormat="1" applyFont="1" applyFill="1" applyAlignment="1" applyProtection="1">
      <alignment horizontal="right"/>
      <protection locked="0"/>
    </xf>
    <xf numFmtId="164" fontId="3" fillId="2" borderId="0" xfId="1" applyNumberFormat="1" applyFont="1" applyFill="1" applyAlignment="1" applyProtection="1">
      <protection locked="0"/>
    </xf>
    <xf numFmtId="0" fontId="5" fillId="0" borderId="0" xfId="1" applyFont="1" applyFill="1" applyAlignment="1" applyProtection="1"/>
    <xf numFmtId="0" fontId="4" fillId="0" borderId="0" xfId="1" applyFont="1" applyBorder="1" applyAlignment="1" applyProtection="1">
      <alignment horizontal="left" vertical="top" wrapText="1"/>
    </xf>
    <xf numFmtId="0" fontId="2" fillId="0" borderId="0" xfId="1" applyProtection="1"/>
    <xf numFmtId="0" fontId="5" fillId="0" borderId="1" xfId="1" applyFont="1" applyFill="1" applyBorder="1" applyAlignment="1" applyProtection="1"/>
    <xf numFmtId="0" fontId="2" fillId="0" borderId="1" xfId="1" applyBorder="1" applyProtection="1"/>
    <xf numFmtId="0" fontId="13" fillId="0" borderId="1" xfId="1" applyFont="1" applyBorder="1" applyAlignment="1" applyProtection="1">
      <alignment vertical="top" wrapText="1"/>
    </xf>
    <xf numFmtId="0" fontId="4" fillId="0" borderId="1" xfId="1" applyFont="1" applyBorder="1" applyAlignment="1" applyProtection="1">
      <alignment horizontal="left" vertical="top" wrapText="1"/>
    </xf>
    <xf numFmtId="0" fontId="13" fillId="0" borderId="1" xfId="1" applyFont="1" applyBorder="1" applyAlignment="1" applyProtection="1">
      <alignment horizontal="center" vertical="top"/>
    </xf>
    <xf numFmtId="0" fontId="12" fillId="0" borderId="0" xfId="1" applyFont="1" applyFill="1" applyBorder="1" applyAlignment="1" applyProtection="1"/>
    <xf numFmtId="0" fontId="5" fillId="0" borderId="0" xfId="1" applyFont="1" applyFill="1" applyBorder="1" applyAlignment="1" applyProtection="1"/>
    <xf numFmtId="0" fontId="2" fillId="0" borderId="0" xfId="1" applyBorder="1" applyProtection="1"/>
    <xf numFmtId="0" fontId="13" fillId="0" borderId="0" xfId="1" applyFont="1" applyBorder="1" applyAlignment="1" applyProtection="1">
      <alignment vertical="top" wrapText="1"/>
    </xf>
    <xf numFmtId="0" fontId="15" fillId="0" borderId="0" xfId="1" applyFont="1" applyFill="1" applyBorder="1" applyAlignment="1" applyProtection="1"/>
    <xf numFmtId="164" fontId="2" fillId="0" borderId="0" xfId="1" applyNumberFormat="1" applyProtection="1"/>
    <xf numFmtId="0" fontId="6" fillId="0" borderId="2" xfId="1" applyFont="1" applyBorder="1" applyAlignment="1" applyProtection="1">
      <alignment vertical="center"/>
    </xf>
    <xf numFmtId="0" fontId="2" fillId="0" borderId="0" xfId="1" applyAlignment="1" applyProtection="1">
      <alignment vertical="center"/>
    </xf>
    <xf numFmtId="0" fontId="2" fillId="0" borderId="3" xfId="1" applyBorder="1" applyAlignment="1" applyProtection="1">
      <alignment vertical="center"/>
    </xf>
    <xf numFmtId="1" fontId="1" fillId="0" borderId="4" xfId="1" applyNumberFormat="1" applyFont="1" applyBorder="1" applyAlignment="1" applyProtection="1">
      <alignment vertical="center"/>
    </xf>
    <xf numFmtId="1" fontId="1" fillId="0" borderId="5" xfId="1" applyNumberFormat="1" applyFont="1" applyBorder="1" applyAlignment="1" applyProtection="1">
      <alignment vertical="center"/>
    </xf>
    <xf numFmtId="1" fontId="1" fillId="0" borderId="6" xfId="1" applyNumberFormat="1" applyFont="1" applyBorder="1" applyAlignment="1" applyProtection="1">
      <alignment vertical="center"/>
    </xf>
    <xf numFmtId="1" fontId="1" fillId="0" borderId="7" xfId="1" applyNumberFormat="1" applyFont="1" applyBorder="1" applyAlignment="1" applyProtection="1">
      <alignment vertical="center"/>
    </xf>
    <xf numFmtId="1" fontId="1" fillId="0" borderId="8" xfId="1" applyNumberFormat="1" applyFont="1" applyBorder="1" applyAlignment="1" applyProtection="1">
      <alignment vertical="center"/>
    </xf>
    <xf numFmtId="1" fontId="1" fillId="0" borderId="9" xfId="1" applyNumberFormat="1" applyFont="1" applyBorder="1" applyAlignment="1" applyProtection="1">
      <alignment vertical="center"/>
    </xf>
    <xf numFmtId="0" fontId="2" fillId="0" borderId="3" xfId="1" applyFont="1" applyBorder="1" applyAlignment="1" applyProtection="1">
      <alignment vertical="center"/>
    </xf>
    <xf numFmtId="2" fontId="2" fillId="0" borderId="7" xfId="1" applyNumberFormat="1" applyFont="1" applyFill="1" applyBorder="1" applyAlignment="1" applyProtection="1">
      <alignment vertical="center"/>
    </xf>
    <xf numFmtId="2" fontId="2" fillId="0" borderId="8" xfId="1" applyNumberFormat="1" applyFont="1" applyFill="1" applyBorder="1" applyAlignment="1" applyProtection="1">
      <alignment vertical="center"/>
    </xf>
    <xf numFmtId="2" fontId="2" fillId="0" borderId="9" xfId="1" applyNumberFormat="1" applyFont="1" applyFill="1" applyBorder="1" applyAlignment="1" applyProtection="1">
      <alignment vertical="center"/>
    </xf>
    <xf numFmtId="2" fontId="2" fillId="0" borderId="7" xfId="1" applyNumberFormat="1" applyFont="1" applyBorder="1" applyAlignment="1" applyProtection="1">
      <alignment vertical="center"/>
    </xf>
    <xf numFmtId="2" fontId="2" fillId="0" borderId="8" xfId="1" applyNumberFormat="1" applyFont="1" applyBorder="1" applyAlignment="1" applyProtection="1">
      <alignment vertical="center"/>
    </xf>
    <xf numFmtId="2" fontId="2" fillId="0" borderId="9" xfId="1" applyNumberFormat="1" applyFont="1" applyBorder="1" applyAlignment="1" applyProtection="1">
      <alignment vertical="center"/>
    </xf>
    <xf numFmtId="2" fontId="2" fillId="0" borderId="0" xfId="1" applyNumberFormat="1" applyFont="1" applyFill="1" applyBorder="1" applyAlignment="1" applyProtection="1">
      <alignment vertical="center"/>
    </xf>
    <xf numFmtId="2" fontId="7" fillId="0" borderId="7" xfId="1" applyNumberFormat="1" applyFont="1" applyBorder="1" applyAlignment="1" applyProtection="1">
      <alignment vertical="center"/>
    </xf>
    <xf numFmtId="2" fontId="7" fillId="0" borderId="8" xfId="1" applyNumberFormat="1" applyFont="1" applyBorder="1" applyAlignment="1" applyProtection="1">
      <alignment vertical="center"/>
    </xf>
    <xf numFmtId="2" fontId="7" fillId="0" borderId="9" xfId="1" applyNumberFormat="1" applyFont="1" applyBorder="1" applyAlignment="1" applyProtection="1">
      <alignment vertical="center"/>
    </xf>
    <xf numFmtId="0" fontId="2" fillId="0" borderId="10" xfId="1" applyBorder="1" applyAlignment="1" applyProtection="1">
      <alignment vertical="center"/>
    </xf>
    <xf numFmtId="0" fontId="2" fillId="0" borderId="0" xfId="1" applyFont="1" applyAlignment="1" applyProtection="1">
      <alignment vertical="center"/>
    </xf>
    <xf numFmtId="0" fontId="2" fillId="3" borderId="3" xfId="1" applyFont="1" applyFill="1" applyBorder="1" applyAlignment="1" applyProtection="1">
      <alignment vertical="center"/>
    </xf>
    <xf numFmtId="2" fontId="2" fillId="3" borderId="7" xfId="1" applyNumberFormat="1" applyFont="1" applyFill="1" applyBorder="1" applyAlignment="1" applyProtection="1">
      <alignment vertical="center"/>
    </xf>
    <xf numFmtId="2" fontId="2" fillId="3" borderId="8" xfId="1" applyNumberFormat="1" applyFont="1" applyFill="1" applyBorder="1" applyAlignment="1" applyProtection="1">
      <alignment vertical="center"/>
    </xf>
    <xf numFmtId="2" fontId="2" fillId="3" borderId="9" xfId="1" applyNumberFormat="1" applyFont="1" applyFill="1" applyBorder="1" applyAlignment="1" applyProtection="1">
      <alignment vertical="center"/>
    </xf>
    <xf numFmtId="0" fontId="2" fillId="0" borderId="3" xfId="1" applyFont="1" applyBorder="1" applyAlignment="1" applyProtection="1">
      <alignment vertical="center" wrapText="1"/>
    </xf>
    <xf numFmtId="0" fontId="2" fillId="3" borderId="3" xfId="1" applyFont="1" applyFill="1" applyBorder="1" applyAlignment="1" applyProtection="1">
      <alignment vertical="center" wrapText="1"/>
    </xf>
    <xf numFmtId="2" fontId="7" fillId="3" borderId="7" xfId="1" applyNumberFormat="1" applyFont="1" applyFill="1" applyBorder="1" applyAlignment="1" applyProtection="1">
      <alignment vertical="center"/>
    </xf>
    <xf numFmtId="2" fontId="7" fillId="3" borderId="8" xfId="1" applyNumberFormat="1" applyFont="1" applyFill="1" applyBorder="1" applyAlignment="1" applyProtection="1">
      <alignment vertical="center"/>
    </xf>
    <xf numFmtId="2" fontId="7" fillId="3" borderId="9" xfId="1" applyNumberFormat="1" applyFont="1" applyFill="1" applyBorder="1" applyAlignment="1" applyProtection="1">
      <alignment vertical="center"/>
    </xf>
    <xf numFmtId="2" fontId="2" fillId="0" borderId="7" xfId="1" applyNumberFormat="1" applyFont="1" applyBorder="1" applyAlignment="1" applyProtection="1">
      <alignment horizontal="center" vertical="center"/>
    </xf>
    <xf numFmtId="2" fontId="2" fillId="0" borderId="8" xfId="1" applyNumberFormat="1" applyFont="1" applyBorder="1" applyAlignment="1" applyProtection="1">
      <alignment horizontal="center" vertical="center"/>
    </xf>
    <xf numFmtId="2" fontId="2" fillId="0" borderId="9" xfId="1" applyNumberFormat="1" applyFont="1" applyBorder="1" applyAlignment="1" applyProtection="1">
      <alignment horizontal="center" vertical="center"/>
    </xf>
    <xf numFmtId="0" fontId="2" fillId="0" borderId="0" xfId="1" quotePrefix="1" applyFont="1" applyAlignment="1" applyProtection="1">
      <alignment vertical="center"/>
    </xf>
    <xf numFmtId="2" fontId="2" fillId="0" borderId="7" xfId="1" quotePrefix="1" applyNumberFormat="1" applyFont="1" applyFill="1" applyBorder="1" applyAlignment="1" applyProtection="1">
      <alignment horizontal="center" vertical="center"/>
    </xf>
    <xf numFmtId="2" fontId="2" fillId="0" borderId="8" xfId="1" quotePrefix="1" applyNumberFormat="1" applyFont="1" applyFill="1" applyBorder="1" applyAlignment="1" applyProtection="1">
      <alignment horizontal="center" vertical="center"/>
    </xf>
    <xf numFmtId="2" fontId="2" fillId="0" borderId="9" xfId="1" quotePrefix="1" applyNumberFormat="1" applyFont="1" applyFill="1" applyBorder="1" applyAlignment="1" applyProtection="1">
      <alignment horizontal="center" vertical="center"/>
    </xf>
    <xf numFmtId="2" fontId="2" fillId="0" borderId="8" xfId="1" applyNumberFormat="1" applyFont="1" applyFill="1" applyBorder="1" applyAlignment="1" applyProtection="1">
      <alignment horizontal="center" vertical="center"/>
    </xf>
    <xf numFmtId="2" fontId="2" fillId="0" borderId="9" xfId="1" applyNumberFormat="1" applyFont="1" applyFill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vertical="center"/>
    </xf>
    <xf numFmtId="2" fontId="7" fillId="0" borderId="12" xfId="1" applyNumberFormat="1" applyFont="1" applyBorder="1" applyAlignment="1" applyProtection="1">
      <alignment vertical="center"/>
    </xf>
    <xf numFmtId="2" fontId="7" fillId="0" borderId="13" xfId="1" applyNumberFormat="1" applyFont="1" applyBorder="1" applyAlignment="1" applyProtection="1">
      <alignment vertical="center"/>
    </xf>
    <xf numFmtId="2" fontId="7" fillId="0" borderId="14" xfId="1" applyNumberFormat="1" applyFont="1" applyBorder="1" applyAlignment="1" applyProtection="1">
      <alignment vertical="center"/>
    </xf>
    <xf numFmtId="0" fontId="0" fillId="0" borderId="15" xfId="0" applyBorder="1" applyProtection="1"/>
    <xf numFmtId="0" fontId="0" fillId="0" borderId="0" xfId="0" applyProtection="1"/>
    <xf numFmtId="164" fontId="3" fillId="4" borderId="0" xfId="1" applyNumberFormat="1" applyFont="1" applyFill="1" applyAlignment="1" applyProtection="1"/>
    <xf numFmtId="164" fontId="3" fillId="4" borderId="0" xfId="1" applyNumberFormat="1" applyFont="1" applyFill="1" applyAlignment="1" applyProtection="1">
      <alignment horizontal="right"/>
    </xf>
    <xf numFmtId="164" fontId="2" fillId="0" borderId="0" xfId="1" applyNumberFormat="1" applyFill="1" applyProtection="1"/>
    <xf numFmtId="1" fontId="2" fillId="0" borderId="4" xfId="1" applyNumberFormat="1" applyFont="1" applyBorder="1" applyAlignment="1" applyProtection="1">
      <alignment vertical="center"/>
    </xf>
    <xf numFmtId="1" fontId="2" fillId="0" borderId="5" xfId="1" applyNumberFormat="1" applyFont="1" applyBorder="1" applyAlignment="1" applyProtection="1">
      <alignment vertical="center"/>
    </xf>
    <xf numFmtId="1" fontId="2" fillId="0" borderId="6" xfId="1" applyNumberFormat="1" applyFont="1" applyBorder="1" applyAlignment="1" applyProtection="1">
      <alignment vertical="center"/>
    </xf>
    <xf numFmtId="1" fontId="2" fillId="0" borderId="7" xfId="1" applyNumberFormat="1" applyFont="1" applyBorder="1" applyAlignment="1" applyProtection="1">
      <alignment vertical="center"/>
    </xf>
    <xf numFmtId="1" fontId="2" fillId="0" borderId="8" xfId="1" applyNumberFormat="1" applyFont="1" applyBorder="1" applyAlignment="1" applyProtection="1">
      <alignment vertical="center"/>
    </xf>
    <xf numFmtId="1" fontId="2" fillId="0" borderId="9" xfId="1" applyNumberFormat="1" applyFont="1" applyBorder="1" applyAlignment="1" applyProtection="1">
      <alignment vertical="center"/>
    </xf>
    <xf numFmtId="0" fontId="13" fillId="0" borderId="0" xfId="1" applyFont="1" applyBorder="1" applyAlignment="1" applyProtection="1">
      <alignment horizontal="center" vertical="top"/>
    </xf>
    <xf numFmtId="164" fontId="6" fillId="0" borderId="16" xfId="1" applyNumberFormat="1" applyFont="1" applyBorder="1" applyAlignment="1" applyProtection="1">
      <alignment vertical="center"/>
    </xf>
    <xf numFmtId="164" fontId="2" fillId="0" borderId="17" xfId="1" applyNumberFormat="1" applyBorder="1" applyAlignment="1" applyProtection="1">
      <alignment vertical="center"/>
    </xf>
    <xf numFmtId="164" fontId="6" fillId="0" borderId="17" xfId="1" applyNumberFormat="1" applyFont="1" applyBorder="1" applyAlignment="1" applyProtection="1">
      <alignment vertical="center"/>
    </xf>
    <xf numFmtId="0" fontId="2" fillId="0" borderId="17" xfId="1" applyBorder="1" applyAlignment="1" applyProtection="1">
      <alignment vertical="center"/>
    </xf>
    <xf numFmtId="0" fontId="6" fillId="0" borderId="17" xfId="1" applyFont="1" applyBorder="1" applyAlignment="1" applyProtection="1">
      <alignment vertical="center"/>
    </xf>
    <xf numFmtId="2" fontId="6" fillId="0" borderId="16" xfId="1" applyNumberFormat="1" applyFont="1" applyBorder="1" applyAlignment="1" applyProtection="1">
      <alignment vertical="center"/>
    </xf>
    <xf numFmtId="0" fontId="2" fillId="0" borderId="18" xfId="1" applyBorder="1" applyAlignment="1" applyProtection="1">
      <alignment vertical="center"/>
    </xf>
    <xf numFmtId="165" fontId="2" fillId="0" borderId="16" xfId="1" applyNumberFormat="1" applyBorder="1" applyAlignment="1" applyProtection="1">
      <alignment vertical="center"/>
    </xf>
    <xf numFmtId="165" fontId="2" fillId="0" borderId="18" xfId="1" applyNumberFormat="1" applyBorder="1" applyAlignment="1" applyProtection="1">
      <alignment vertical="center"/>
    </xf>
    <xf numFmtId="165" fontId="2" fillId="0" borderId="17" xfId="1" applyNumberFormat="1" applyBorder="1" applyAlignment="1" applyProtection="1">
      <alignment vertical="center"/>
    </xf>
    <xf numFmtId="165" fontId="2" fillId="0" borderId="10" xfId="1" applyNumberFormat="1" applyBorder="1" applyAlignment="1" applyProtection="1">
      <alignment vertical="center"/>
    </xf>
    <xf numFmtId="1" fontId="2" fillId="0" borderId="19" xfId="1" applyNumberFormat="1" applyFont="1" applyBorder="1" applyAlignment="1" applyProtection="1">
      <alignment vertical="center"/>
    </xf>
    <xf numFmtId="1" fontId="2" fillId="0" borderId="20" xfId="1" applyNumberFormat="1" applyFont="1" applyBorder="1" applyAlignment="1" applyProtection="1">
      <alignment vertical="center"/>
    </xf>
    <xf numFmtId="1" fontId="2" fillId="0" borderId="21" xfId="1" applyNumberFormat="1" applyFont="1" applyBorder="1" applyAlignment="1" applyProtection="1">
      <alignment vertical="center"/>
    </xf>
    <xf numFmtId="1" fontId="2" fillId="0" borderId="22" xfId="1" applyNumberFormat="1" applyFont="1" applyBorder="1" applyAlignment="1" applyProtection="1">
      <alignment vertical="center"/>
    </xf>
    <xf numFmtId="2" fontId="2" fillId="0" borderId="21" xfId="1" applyNumberFormat="1" applyFont="1" applyFill="1" applyBorder="1" applyAlignment="1" applyProtection="1">
      <alignment vertical="center"/>
    </xf>
    <xf numFmtId="2" fontId="2" fillId="0" borderId="20" xfId="1" applyNumberFormat="1" applyFont="1" applyFill="1" applyBorder="1" applyAlignment="1" applyProtection="1">
      <alignment vertical="center"/>
    </xf>
    <xf numFmtId="2" fontId="2" fillId="0" borderId="21" xfId="1" applyNumberFormat="1" applyFont="1" applyBorder="1" applyAlignment="1" applyProtection="1">
      <alignment vertical="center"/>
    </xf>
    <xf numFmtId="2" fontId="2" fillId="0" borderId="20" xfId="1" applyNumberFormat="1" applyFont="1" applyBorder="1" applyAlignment="1" applyProtection="1">
      <alignment vertical="center"/>
    </xf>
    <xf numFmtId="2" fontId="7" fillId="0" borderId="10" xfId="1" applyNumberFormat="1" applyFont="1" applyBorder="1" applyAlignment="1" applyProtection="1">
      <alignment vertical="center"/>
    </xf>
    <xf numFmtId="2" fontId="2" fillId="0" borderId="10" xfId="1" applyNumberFormat="1" applyFont="1" applyBorder="1" applyAlignment="1" applyProtection="1">
      <alignment vertical="center"/>
    </xf>
    <xf numFmtId="2" fontId="11" fillId="0" borderId="7" xfId="1" quotePrefix="1" applyNumberFormat="1" applyFont="1" applyFill="1" applyBorder="1" applyAlignment="1" applyProtection="1">
      <alignment horizontal="center" vertical="center"/>
    </xf>
    <xf numFmtId="2" fontId="11" fillId="0" borderId="8" xfId="1" quotePrefix="1" applyNumberFormat="1" applyFont="1" applyFill="1" applyBorder="1" applyAlignment="1" applyProtection="1">
      <alignment horizontal="center" vertical="center"/>
    </xf>
    <xf numFmtId="2" fontId="11" fillId="0" borderId="9" xfId="1" quotePrefix="1" applyNumberFormat="1" applyFont="1" applyFill="1" applyBorder="1" applyAlignment="1" applyProtection="1">
      <alignment horizontal="center" vertical="center"/>
    </xf>
    <xf numFmtId="0" fontId="2" fillId="0" borderId="23" xfId="1" applyBorder="1" applyAlignment="1" applyProtection="1">
      <alignment vertical="center"/>
    </xf>
    <xf numFmtId="164" fontId="2" fillId="0" borderId="0" xfId="1" applyNumberFormat="1" applyBorder="1" applyAlignment="1" applyProtection="1">
      <alignment vertical="center"/>
    </xf>
    <xf numFmtId="0" fontId="2" fillId="0" borderId="0" xfId="1" applyBorder="1" applyAlignment="1" applyProtection="1">
      <alignment vertical="center"/>
    </xf>
    <xf numFmtId="164" fontId="3" fillId="0" borderId="0" xfId="1" applyNumberFormat="1" applyFont="1" applyFill="1" applyAlignment="1" applyProtection="1"/>
    <xf numFmtId="0" fontId="5" fillId="0" borderId="0" xfId="1" applyFont="1" applyFill="1" applyBorder="1" applyProtection="1"/>
    <xf numFmtId="0" fontId="6" fillId="0" borderId="0" xfId="1" applyFont="1" applyBorder="1" applyProtection="1"/>
    <xf numFmtId="166" fontId="6" fillId="0" borderId="0" xfId="1" applyNumberFormat="1" applyFont="1" applyFill="1" applyBorder="1" applyAlignment="1" applyProtection="1"/>
    <xf numFmtId="0" fontId="6" fillId="0" borderId="0" xfId="1" applyFont="1" applyProtection="1"/>
    <xf numFmtId="0" fontId="14" fillId="0" borderId="0" xfId="1" applyFont="1" applyFill="1" applyBorder="1" applyProtection="1"/>
    <xf numFmtId="0" fontId="15" fillId="0" borderId="0" xfId="1" applyFont="1" applyBorder="1" applyProtection="1"/>
    <xf numFmtId="0" fontId="15" fillId="0" borderId="0" xfId="1" quotePrefix="1" applyFont="1" applyAlignment="1" applyProtection="1">
      <alignment horizontal="right"/>
    </xf>
    <xf numFmtId="0" fontId="5" fillId="0" borderId="1" xfId="1" applyFont="1" applyFill="1" applyBorder="1" applyProtection="1"/>
    <xf numFmtId="0" fontId="6" fillId="0" borderId="1" xfId="1" applyFont="1" applyBorder="1" applyProtection="1"/>
    <xf numFmtId="0" fontId="15" fillId="0" borderId="1" xfId="1" applyFont="1" applyBorder="1" applyProtection="1"/>
    <xf numFmtId="164" fontId="3" fillId="0" borderId="0" xfId="1" applyNumberFormat="1" applyFont="1" applyProtection="1"/>
    <xf numFmtId="0" fontId="3" fillId="0" borderId="0" xfId="0" applyFont="1" applyProtection="1"/>
    <xf numFmtId="164" fontId="3" fillId="0" borderId="0" xfId="1" applyNumberFormat="1" applyFont="1" applyAlignment="1" applyProtection="1"/>
    <xf numFmtId="0" fontId="3" fillId="0" borderId="0" xfId="1" applyFont="1" applyProtection="1"/>
    <xf numFmtId="164" fontId="3" fillId="0" borderId="0" xfId="1" quotePrefix="1" applyNumberFormat="1" applyFont="1" applyAlignment="1" applyProtection="1"/>
    <xf numFmtId="1" fontId="3" fillId="0" borderId="0" xfId="0" applyNumberFormat="1" applyFont="1" applyProtection="1"/>
    <xf numFmtId="2" fontId="0" fillId="5" borderId="0" xfId="0" applyNumberFormat="1" applyFill="1" applyProtection="1"/>
    <xf numFmtId="2" fontId="0" fillId="0" borderId="0" xfId="0" applyNumberFormat="1" applyProtection="1"/>
    <xf numFmtId="1" fontId="3" fillId="0" borderId="0" xfId="1" applyNumberFormat="1" applyFont="1" applyFill="1" applyAlignment="1" applyProtection="1"/>
    <xf numFmtId="1" fontId="3" fillId="0" borderId="0" xfId="1" applyNumberFormat="1" applyFont="1" applyAlignment="1" applyProtection="1"/>
    <xf numFmtId="1" fontId="3" fillId="0" borderId="0" xfId="1" applyNumberFormat="1" applyFont="1" applyProtection="1"/>
    <xf numFmtId="2" fontId="0" fillId="0" borderId="0" xfId="0" applyNumberFormat="1" applyFill="1" applyProtection="1"/>
    <xf numFmtId="2" fontId="3" fillId="2" borderId="0" xfId="0" applyNumberFormat="1" applyFont="1" applyFill="1" applyProtection="1">
      <protection locked="0"/>
    </xf>
    <xf numFmtId="164" fontId="17" fillId="2" borderId="24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Border="1" applyAlignment="1" applyProtection="1"/>
    <xf numFmtId="1" fontId="3" fillId="0" borderId="8" xfId="1" applyNumberFormat="1" applyFont="1" applyFill="1" applyBorder="1" applyAlignment="1" applyProtection="1"/>
    <xf numFmtId="1" fontId="3" fillId="0" borderId="8" xfId="1" applyNumberFormat="1" applyFont="1" applyBorder="1" applyAlignment="1" applyProtection="1"/>
    <xf numFmtId="1" fontId="3" fillId="0" borderId="8" xfId="0" applyNumberFormat="1" applyFont="1" applyBorder="1" applyProtection="1"/>
    <xf numFmtId="1" fontId="3" fillId="0" borderId="8" xfId="1" applyNumberFormat="1" applyFont="1" applyBorder="1" applyProtection="1"/>
    <xf numFmtId="0" fontId="0" fillId="0" borderId="8" xfId="0" applyBorder="1" applyProtection="1"/>
    <xf numFmtId="165" fontId="3" fillId="0" borderId="8" xfId="1" quotePrefix="1" applyNumberFormat="1" applyFont="1" applyFill="1" applyBorder="1" applyAlignment="1" applyProtection="1">
      <alignment horizontal="right"/>
    </xf>
    <xf numFmtId="0" fontId="0" fillId="0" borderId="8" xfId="0" applyBorder="1" applyAlignment="1" applyProtection="1">
      <alignment horizontal="right"/>
    </xf>
    <xf numFmtId="0" fontId="17" fillId="0" borderId="21" xfId="0" applyFont="1" applyBorder="1" applyProtection="1"/>
    <xf numFmtId="0" fontId="3" fillId="0" borderId="15" xfId="0" applyFont="1" applyBorder="1" applyProtection="1"/>
    <xf numFmtId="0" fontId="3" fillId="0" borderId="22" xfId="0" applyFont="1" applyBorder="1" applyProtection="1"/>
    <xf numFmtId="164" fontId="17" fillId="0" borderId="21" xfId="1" applyNumberFormat="1" applyFont="1" applyBorder="1" applyAlignment="1" applyProtection="1"/>
    <xf numFmtId="164" fontId="3" fillId="0" borderId="15" xfId="1" applyNumberFormat="1" applyFont="1" applyBorder="1" applyAlignment="1" applyProtection="1"/>
    <xf numFmtId="164" fontId="3" fillId="0" borderId="21" xfId="1" applyNumberFormat="1" applyFont="1" applyBorder="1" applyAlignment="1" applyProtection="1"/>
    <xf numFmtId="0" fontId="0" fillId="0" borderId="22" xfId="0" applyBorder="1" applyProtection="1"/>
    <xf numFmtId="0" fontId="18" fillId="0" borderId="0" xfId="0" applyFont="1" applyAlignment="1" applyProtection="1">
      <alignment vertical="center"/>
    </xf>
    <xf numFmtId="164" fontId="3" fillId="0" borderId="0" xfId="1" applyNumberFormat="1" applyFont="1" applyBorder="1" applyAlignment="1" applyProtection="1"/>
    <xf numFmtId="0" fontId="0" fillId="0" borderId="0" xfId="0" applyBorder="1" applyProtection="1"/>
    <xf numFmtId="0" fontId="3" fillId="0" borderId="0" xfId="0" applyFont="1" applyBorder="1" applyProtection="1"/>
    <xf numFmtId="165" fontId="3" fillId="0" borderId="0" xfId="1" applyNumberFormat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left"/>
    </xf>
    <xf numFmtId="164" fontId="3" fillId="0" borderId="0" xfId="1" applyNumberFormat="1" applyFont="1" applyFill="1" applyAlignment="1" applyProtection="1">
      <alignment horizontal="right"/>
    </xf>
    <xf numFmtId="0" fontId="15" fillId="0" borderId="0" xfId="1" applyFont="1" applyFill="1" applyBorder="1" applyProtection="1"/>
    <xf numFmtId="0" fontId="16" fillId="0" borderId="23" xfId="0" applyFont="1" applyBorder="1" applyProtection="1"/>
    <xf numFmtId="0" fontId="16" fillId="0" borderId="23" xfId="0" applyFont="1" applyBorder="1" applyAlignment="1" applyProtection="1">
      <alignment horizontal="right"/>
    </xf>
    <xf numFmtId="0" fontId="20" fillId="0" borderId="1" xfId="1" applyFont="1" applyFill="1" applyBorder="1" applyAlignment="1" applyProtection="1"/>
    <xf numFmtId="0" fontId="4" fillId="0" borderId="0" xfId="1" applyFont="1" applyFill="1" applyAlignment="1" applyProtection="1">
      <alignment vertical="top"/>
    </xf>
    <xf numFmtId="0" fontId="20" fillId="0" borderId="0" xfId="1" applyFont="1" applyFill="1" applyBorder="1" applyAlignment="1" applyProtection="1">
      <alignment vertical="top"/>
    </xf>
    <xf numFmtId="0" fontId="19" fillId="0" borderId="0" xfId="1" applyFont="1" applyBorder="1" applyProtection="1"/>
    <xf numFmtId="0" fontId="15" fillId="0" borderId="0" xfId="1" applyFont="1" applyAlignment="1" applyProtection="1">
      <alignment horizontal="right"/>
    </xf>
    <xf numFmtId="0" fontId="0" fillId="0" borderId="23" xfId="0" applyBorder="1" applyProtection="1"/>
    <xf numFmtId="0" fontId="2" fillId="0" borderId="23" xfId="1" applyBorder="1" applyProtection="1"/>
    <xf numFmtId="0" fontId="18" fillId="0" borderId="0" xfId="0" applyFont="1" applyAlignment="1" applyProtection="1">
      <alignment horizontal="center" vertical="center"/>
    </xf>
    <xf numFmtId="0" fontId="0" fillId="6" borderId="0" xfId="0" applyFill="1" applyProtection="1"/>
    <xf numFmtId="0" fontId="0" fillId="6" borderId="0" xfId="0" applyFill="1" applyAlignment="1" applyProtection="1">
      <alignment horizontal="center"/>
    </xf>
    <xf numFmtId="0" fontId="1" fillId="6" borderId="0" xfId="0" applyFont="1" applyFill="1" applyProtection="1"/>
    <xf numFmtId="0" fontId="0" fillId="0" borderId="0" xfId="0" applyFill="1" applyProtection="1"/>
    <xf numFmtId="2" fontId="1" fillId="6" borderId="0" xfId="0" applyNumberFormat="1" applyFont="1" applyFill="1" applyProtection="1"/>
    <xf numFmtId="0" fontId="3" fillId="0" borderId="0" xfId="0" applyFont="1" applyAlignment="1" applyProtection="1">
      <alignment horizontal="center" vertical="center"/>
    </xf>
    <xf numFmtId="164" fontId="3" fillId="2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Protection="1"/>
    <xf numFmtId="164" fontId="3" fillId="0" borderId="25" xfId="1" applyNumberFormat="1" applyFont="1" applyBorder="1" applyAlignment="1" applyProtection="1"/>
    <xf numFmtId="0" fontId="0" fillId="0" borderId="26" xfId="0" applyBorder="1" applyProtection="1"/>
    <xf numFmtId="164" fontId="3" fillId="0" borderId="27" xfId="1" applyNumberFormat="1" applyFont="1" applyBorder="1" applyAlignment="1" applyProtection="1"/>
    <xf numFmtId="0" fontId="0" fillId="0" borderId="1" xfId="0" applyBorder="1" applyProtection="1"/>
    <xf numFmtId="0" fontId="0" fillId="0" borderId="28" xfId="0" applyBorder="1" applyProtection="1"/>
    <xf numFmtId="0" fontId="3" fillId="0" borderId="29" xfId="0" applyFont="1" applyBorder="1" applyProtection="1"/>
    <xf numFmtId="164" fontId="3" fillId="0" borderId="29" xfId="1" applyNumberFormat="1" applyFont="1" applyBorder="1" applyAlignment="1" applyProtection="1"/>
    <xf numFmtId="165" fontId="3" fillId="0" borderId="29" xfId="1" applyNumberFormat="1" applyFont="1" applyFill="1" applyBorder="1" applyAlignment="1" applyProtection="1">
      <alignment horizontal="right"/>
    </xf>
    <xf numFmtId="165" fontId="3" fillId="0" borderId="29" xfId="1" quotePrefix="1" applyNumberFormat="1" applyFont="1" applyFill="1" applyBorder="1" applyAlignment="1" applyProtection="1">
      <alignment horizontal="right"/>
    </xf>
    <xf numFmtId="165" fontId="3" fillId="0" borderId="30" xfId="1" quotePrefix="1" applyNumberFormat="1" applyFont="1" applyFill="1" applyBorder="1" applyAlignment="1" applyProtection="1">
      <alignment horizontal="right"/>
    </xf>
    <xf numFmtId="0" fontId="3" fillId="0" borderId="8" xfId="0" applyFont="1" applyBorder="1" applyProtection="1"/>
    <xf numFmtId="0" fontId="0" fillId="0" borderId="27" xfId="0" applyBorder="1" applyProtection="1"/>
    <xf numFmtId="0" fontId="21" fillId="0" borderId="23" xfId="0" applyFont="1" applyBorder="1" applyProtection="1"/>
    <xf numFmtId="0" fontId="21" fillId="0" borderId="1" xfId="0" applyFont="1" applyBorder="1" applyProtection="1"/>
    <xf numFmtId="165" fontId="21" fillId="0" borderId="30" xfId="1" applyNumberFormat="1" applyFont="1" applyFill="1" applyBorder="1" applyAlignment="1" applyProtection="1">
      <alignment horizontal="right"/>
    </xf>
    <xf numFmtId="165" fontId="21" fillId="0" borderId="30" xfId="1" quotePrefix="1" applyNumberFormat="1" applyFont="1" applyFill="1" applyBorder="1" applyAlignment="1" applyProtection="1">
      <alignment horizontal="right"/>
    </xf>
    <xf numFmtId="165" fontId="21" fillId="0" borderId="8" xfId="1" quotePrefix="1" applyNumberFormat="1" applyFont="1" applyFill="1" applyBorder="1" applyAlignment="1" applyProtection="1">
      <alignment horizontal="right"/>
    </xf>
    <xf numFmtId="0" fontId="21" fillId="0" borderId="15" xfId="0" applyFont="1" applyBorder="1" applyProtection="1"/>
    <xf numFmtId="164" fontId="21" fillId="0" borderId="21" xfId="1" applyNumberFormat="1" applyFont="1" applyBorder="1" applyAlignment="1" applyProtection="1"/>
    <xf numFmtId="0" fontId="22" fillId="0" borderId="15" xfId="0" applyFont="1" applyBorder="1" applyProtection="1"/>
    <xf numFmtId="164" fontId="21" fillId="0" borderId="22" xfId="1" applyNumberFormat="1" applyFont="1" applyBorder="1" applyAlignment="1" applyProtection="1"/>
    <xf numFmtId="164" fontId="21" fillId="0" borderId="25" xfId="1" applyNumberFormat="1" applyFont="1" applyBorder="1" applyAlignment="1" applyProtection="1"/>
    <xf numFmtId="164" fontId="21" fillId="0" borderId="27" xfId="1" applyNumberFormat="1" applyFont="1" applyBorder="1" applyAlignment="1" applyProtection="1"/>
    <xf numFmtId="0" fontId="22" fillId="0" borderId="22" xfId="0" applyFont="1" applyBorder="1" applyProtection="1"/>
    <xf numFmtId="0" fontId="21" fillId="0" borderId="32" xfId="0" applyFont="1" applyBorder="1" applyProtection="1"/>
    <xf numFmtId="164" fontId="3" fillId="0" borderId="31" xfId="1" applyNumberFormat="1" applyFont="1" applyBorder="1" applyAlignment="1" applyProtection="1"/>
    <xf numFmtId="165" fontId="21" fillId="0" borderId="29" xfId="1" quotePrefix="1" applyNumberFormat="1" applyFont="1" applyFill="1" applyBorder="1" applyAlignment="1" applyProtection="1">
      <alignment horizontal="right"/>
    </xf>
    <xf numFmtId="0" fontId="21" fillId="0" borderId="33" xfId="0" applyFont="1" applyBorder="1" applyProtection="1"/>
    <xf numFmtId="164" fontId="3" fillId="0" borderId="34" xfId="1" applyNumberFormat="1" applyFont="1" applyBorder="1" applyAlignment="1" applyProtection="1"/>
    <xf numFmtId="2" fontId="1" fillId="5" borderId="0" xfId="0" quotePrefix="1" applyNumberFormat="1" applyFont="1" applyFill="1" applyAlignment="1" applyProtection="1">
      <alignment horizontal="right"/>
    </xf>
    <xf numFmtId="164" fontId="17" fillId="0" borderId="0" xfId="1" applyNumberFormat="1" applyFont="1" applyFill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64" fontId="2" fillId="0" borderId="17" xfId="1" applyNumberFormat="1" applyBorder="1" applyAlignment="1" applyProtection="1">
      <alignment horizontal="center" vertical="center"/>
    </xf>
    <xf numFmtId="164" fontId="2" fillId="0" borderId="18" xfId="1" applyNumberFormat="1" applyBorder="1" applyAlignment="1" applyProtection="1">
      <alignment horizontal="center" vertical="center"/>
    </xf>
    <xf numFmtId="164" fontId="2" fillId="0" borderId="16" xfId="1" applyNumberFormat="1" applyBorder="1" applyAlignment="1" applyProtection="1">
      <alignment horizontal="center" vertical="center"/>
    </xf>
    <xf numFmtId="0" fontId="6" fillId="0" borderId="24" xfId="1" applyFont="1" applyBorder="1" applyAlignment="1" applyProtection="1">
      <alignment horizontal="left" vertical="center"/>
    </xf>
    <xf numFmtId="0" fontId="6" fillId="0" borderId="16" xfId="1" applyFont="1" applyBorder="1" applyAlignment="1" applyProtection="1">
      <alignment horizontal="left" vertical="center"/>
    </xf>
    <xf numFmtId="0" fontId="6" fillId="0" borderId="17" xfId="1" applyFont="1" applyBorder="1" applyAlignment="1" applyProtection="1">
      <alignment horizontal="left" vertical="center"/>
    </xf>
    <xf numFmtId="0" fontId="6" fillId="0" borderId="18" xfId="1" applyFont="1" applyBorder="1" applyAlignment="1" applyProtection="1">
      <alignment horizontal="left" vertical="center"/>
    </xf>
  </cellXfs>
  <cellStyles count="2">
    <cellStyle name="Standard" xfId="0" builtinId="0"/>
    <cellStyle name="Standard_050704-Vorausmass" xfId="1"/>
  </cellStyles>
  <dxfs count="20">
    <dxf>
      <fill>
        <patternFill>
          <bgColor indexed="10"/>
        </patternFill>
      </fill>
    </dxf>
    <dxf>
      <fill>
        <patternFill>
          <bgColor indexed="57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25</xdr:row>
      <xdr:rowOff>76200</xdr:rowOff>
    </xdr:from>
    <xdr:to>
      <xdr:col>4</xdr:col>
      <xdr:colOff>285750</xdr:colOff>
      <xdr:row>31</xdr:row>
      <xdr:rowOff>66675</xdr:rowOff>
    </xdr:to>
    <xdr:grpSp>
      <xdr:nvGrpSpPr>
        <xdr:cNvPr id="4120" name="Group 24"/>
        <xdr:cNvGrpSpPr>
          <a:grpSpLocks noChangeAspect="1"/>
        </xdr:cNvGrpSpPr>
      </xdr:nvGrpSpPr>
      <xdr:grpSpPr bwMode="auto">
        <a:xfrm>
          <a:off x="800100" y="3752850"/>
          <a:ext cx="1028700" cy="962025"/>
          <a:chOff x="402" y="4653"/>
          <a:chExt cx="125" cy="115"/>
        </a:xfrm>
      </xdr:grpSpPr>
      <xdr:sp macro="" textlink="">
        <xdr:nvSpPr>
          <xdr:cNvPr id="4121" name="Rectangle 25" descr="Diagonal weit nach oben"/>
          <xdr:cNvSpPr>
            <a:spLocks noChangeAspect="1" noChangeArrowheads="1"/>
          </xdr:cNvSpPr>
        </xdr:nvSpPr>
        <xdr:spPr bwMode="auto">
          <a:xfrm>
            <a:off x="402" y="4653"/>
            <a:ext cx="125" cy="86"/>
          </a:xfrm>
          <a:prstGeom prst="rect">
            <a:avLst/>
          </a:prstGeom>
          <a:pattFill prst="wdUpDiag">
            <a:fgClr>
              <a:srgbClr val="000000"/>
            </a:fgClr>
            <a:bgClr>
              <a:srgbClr val="FFFFFF"/>
            </a:bgClr>
          </a:patt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122" name="Line 26"/>
          <xdr:cNvSpPr>
            <a:spLocks noChangeAspect="1" noChangeShapeType="1"/>
          </xdr:cNvSpPr>
        </xdr:nvSpPr>
        <xdr:spPr bwMode="auto">
          <a:xfrm>
            <a:off x="402" y="4681"/>
            <a:ext cx="12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4123" name="Group 27"/>
          <xdr:cNvGrpSpPr>
            <a:grpSpLocks noChangeAspect="1"/>
          </xdr:cNvGrpSpPr>
        </xdr:nvGrpSpPr>
        <xdr:grpSpPr bwMode="auto">
          <a:xfrm>
            <a:off x="435" y="4669"/>
            <a:ext cx="58" cy="58"/>
            <a:chOff x="5581" y="10864"/>
            <a:chExt cx="1080" cy="1080"/>
          </a:xfrm>
        </xdr:grpSpPr>
        <xdr:sp macro="" textlink="">
          <xdr:nvSpPr>
            <xdr:cNvPr id="4124" name="Oval 28"/>
            <xdr:cNvSpPr>
              <a:spLocks noChangeAspect="1" noChangeArrowheads="1"/>
            </xdr:cNvSpPr>
          </xdr:nvSpPr>
          <xdr:spPr bwMode="auto">
            <a:xfrm>
              <a:off x="5581" y="10864"/>
              <a:ext cx="1080" cy="1080"/>
            </a:xfrm>
            <a:prstGeom prst="ellipse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125" name="Oval 29"/>
            <xdr:cNvSpPr>
              <a:spLocks noChangeAspect="1" noChangeArrowheads="1"/>
            </xdr:cNvSpPr>
          </xdr:nvSpPr>
          <xdr:spPr bwMode="auto">
            <a:xfrm>
              <a:off x="5721" y="10984"/>
              <a:ext cx="800" cy="840"/>
            </a:xfrm>
            <a:prstGeom prst="ellipse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4126" name="Rectangle 30" descr="Vertikal hell"/>
          <xdr:cNvSpPr>
            <a:spLocks noChangeAspect="1" noChangeArrowheads="1"/>
          </xdr:cNvSpPr>
        </xdr:nvSpPr>
        <xdr:spPr bwMode="auto">
          <a:xfrm>
            <a:off x="402" y="4739"/>
            <a:ext cx="125" cy="10"/>
          </a:xfrm>
          <a:prstGeom prst="rect">
            <a:avLst/>
          </a:prstGeom>
          <a:pattFill prst="ltVert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127" name="Rectangle 31" descr="Kugeln"/>
          <xdr:cNvSpPr>
            <a:spLocks noChangeAspect="1" noChangeArrowheads="1"/>
          </xdr:cNvSpPr>
        </xdr:nvSpPr>
        <xdr:spPr bwMode="auto">
          <a:xfrm>
            <a:off x="402" y="4749"/>
            <a:ext cx="125" cy="19"/>
          </a:xfrm>
          <a:prstGeom prst="rect">
            <a:avLst/>
          </a:prstGeom>
          <a:pattFill prst="sphere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128" name="Oval 32"/>
          <xdr:cNvSpPr>
            <a:spLocks noChangeAspect="1" noChangeArrowheads="1"/>
          </xdr:cNvSpPr>
        </xdr:nvSpPr>
        <xdr:spPr bwMode="auto">
          <a:xfrm>
            <a:off x="430" y="4664"/>
            <a:ext cx="68" cy="68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0</xdr:row>
          <xdr:rowOff>0</xdr:rowOff>
        </xdr:from>
        <xdr:to>
          <xdr:col>7</xdr:col>
          <xdr:colOff>0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</xdr:col>
      <xdr:colOff>304800</xdr:colOff>
      <xdr:row>16</xdr:row>
      <xdr:rowOff>9525</xdr:rowOff>
    </xdr:from>
    <xdr:to>
      <xdr:col>4</xdr:col>
      <xdr:colOff>285750</xdr:colOff>
      <xdr:row>29</xdr:row>
      <xdr:rowOff>152400</xdr:rowOff>
    </xdr:to>
    <xdr:sp macro="" textlink="">
      <xdr:nvSpPr>
        <xdr:cNvPr id="4099" name="Rectangle 3"/>
        <xdr:cNvSpPr>
          <a:spLocks noChangeArrowheads="1"/>
        </xdr:cNvSpPr>
      </xdr:nvSpPr>
      <xdr:spPr bwMode="auto">
        <a:xfrm>
          <a:off x="800100" y="2390775"/>
          <a:ext cx="1028700" cy="22479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14</xdr:row>
      <xdr:rowOff>133350</xdr:rowOff>
    </xdr:from>
    <xdr:to>
      <xdr:col>0</xdr:col>
      <xdr:colOff>209550</xdr:colOff>
      <xdr:row>16</xdr:row>
      <xdr:rowOff>152400</xdr:rowOff>
    </xdr:to>
    <xdr:sp macro="" textlink="">
      <xdr:nvSpPr>
        <xdr:cNvPr id="4102" name="Text Box 6"/>
        <xdr:cNvSpPr txBox="1">
          <a:spLocks noChangeAspect="1" noChangeArrowheads="1"/>
        </xdr:cNvSpPr>
      </xdr:nvSpPr>
      <xdr:spPr bwMode="auto">
        <a:xfrm>
          <a:off x="0" y="2190750"/>
          <a:ext cx="209550" cy="34290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vert270" wrap="square" lIns="0" tIns="0" rIns="0" bIns="0" anchor="ctr" upright="1"/>
        <a:lstStyle/>
        <a:p>
          <a:pPr algn="ctr" rtl="0">
            <a:defRPr sz="1000"/>
          </a:pPr>
          <a:r>
            <a:rPr lang="de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15 cm</a:t>
          </a:r>
          <a:endParaRPr lang="de-CH"/>
        </a:p>
      </xdr:txBody>
    </xdr:sp>
    <xdr:clientData/>
  </xdr:twoCellAnchor>
  <xdr:twoCellAnchor>
    <xdr:from>
      <xdr:col>0</xdr:col>
      <xdr:colOff>152400</xdr:colOff>
      <xdr:row>15</xdr:row>
      <xdr:rowOff>76200</xdr:rowOff>
    </xdr:from>
    <xdr:to>
      <xdr:col>1</xdr:col>
      <xdr:colOff>285750</xdr:colOff>
      <xdr:row>15</xdr:row>
      <xdr:rowOff>76200</xdr:rowOff>
    </xdr:to>
    <xdr:sp macro="" textlink="">
      <xdr:nvSpPr>
        <xdr:cNvPr id="4103" name="Line 7"/>
        <xdr:cNvSpPr>
          <a:spLocks noChangeAspect="1" noChangeShapeType="1"/>
        </xdr:cNvSpPr>
      </xdr:nvSpPr>
      <xdr:spPr bwMode="auto">
        <a:xfrm flipV="1">
          <a:off x="152400" y="2295525"/>
          <a:ext cx="628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15</xdr:row>
      <xdr:rowOff>28575</xdr:rowOff>
    </xdr:from>
    <xdr:to>
      <xdr:col>1</xdr:col>
      <xdr:colOff>266700</xdr:colOff>
      <xdr:row>32</xdr:row>
      <xdr:rowOff>19050</xdr:rowOff>
    </xdr:to>
    <xdr:grpSp>
      <xdr:nvGrpSpPr>
        <xdr:cNvPr id="4105" name="Group 9"/>
        <xdr:cNvGrpSpPr>
          <a:grpSpLocks noChangeAspect="1"/>
        </xdr:cNvGrpSpPr>
      </xdr:nvGrpSpPr>
      <xdr:grpSpPr bwMode="auto">
        <a:xfrm>
          <a:off x="28575" y="2085975"/>
          <a:ext cx="733425" cy="2743200"/>
          <a:chOff x="310" y="4455"/>
          <a:chExt cx="88" cy="327"/>
        </a:xfrm>
      </xdr:grpSpPr>
      <xdr:sp macro="" textlink="">
        <xdr:nvSpPr>
          <xdr:cNvPr id="4106" name="Text Box 10"/>
          <xdr:cNvSpPr txBox="1">
            <a:spLocks noChangeAspect="1" noChangeArrowheads="1"/>
          </xdr:cNvSpPr>
        </xdr:nvSpPr>
        <xdr:spPr bwMode="auto">
          <a:xfrm>
            <a:off x="313" y="4586"/>
            <a:ext cx="21" cy="97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vert="vert270" wrap="square" lIns="0" tIns="0" rIns="0" bIns="0" anchor="ctr" upright="1"/>
          <a:lstStyle/>
          <a:p>
            <a:pPr algn="ctr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Grabentiefe</a:t>
            </a:r>
            <a:r>
              <a:rPr lang="de-CH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  <a:endParaRPr lang="de-CH"/>
          </a:p>
        </xdr:txBody>
      </xdr:sp>
      <xdr:sp macro="" textlink="">
        <xdr:nvSpPr>
          <xdr:cNvPr id="4107" name="Text Box 11"/>
          <xdr:cNvSpPr txBox="1">
            <a:spLocks noChangeAspect="1" noChangeArrowheads="1"/>
          </xdr:cNvSpPr>
        </xdr:nvSpPr>
        <xdr:spPr bwMode="auto">
          <a:xfrm>
            <a:off x="341" y="4661"/>
            <a:ext cx="17" cy="50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vert="vert270" wrap="square" lIns="0" tIns="0" rIns="0" bIns="0" anchor="ctr" upright="1"/>
          <a:lstStyle/>
          <a:p>
            <a:pPr algn="ctr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  <a:r>
              <a:rPr lang="de-CH" sz="8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frei</a:t>
            </a:r>
            <a:endParaRPr lang="de-CH"/>
          </a:p>
        </xdr:txBody>
      </xdr:sp>
      <xdr:grpSp>
        <xdr:nvGrpSpPr>
          <xdr:cNvPr id="4108" name="Group 12"/>
          <xdr:cNvGrpSpPr>
            <a:grpSpLocks noChangeAspect="1"/>
          </xdr:cNvGrpSpPr>
        </xdr:nvGrpSpPr>
        <xdr:grpSpPr bwMode="auto">
          <a:xfrm>
            <a:off x="310" y="4455"/>
            <a:ext cx="88" cy="327"/>
            <a:chOff x="310" y="4455"/>
            <a:chExt cx="88" cy="327"/>
          </a:xfrm>
        </xdr:grpSpPr>
        <xdr:sp macro="" textlink="">
          <xdr:nvSpPr>
            <xdr:cNvPr id="4109" name="Line 13"/>
            <xdr:cNvSpPr>
              <a:spLocks noChangeAspect="1" noChangeShapeType="1"/>
            </xdr:cNvSpPr>
          </xdr:nvSpPr>
          <xdr:spPr bwMode="auto">
            <a:xfrm flipH="1">
              <a:off x="331" y="4456"/>
              <a:ext cx="0" cy="32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0" name="Line 14"/>
            <xdr:cNvSpPr>
              <a:spLocks noChangeAspect="1" noChangeShapeType="1"/>
            </xdr:cNvSpPr>
          </xdr:nvSpPr>
          <xdr:spPr bwMode="auto">
            <a:xfrm>
              <a:off x="310" y="4768"/>
              <a:ext cx="8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1" name="Line 15"/>
            <xdr:cNvSpPr>
              <a:spLocks noChangeAspect="1" noChangeShapeType="1"/>
            </xdr:cNvSpPr>
          </xdr:nvSpPr>
          <xdr:spPr bwMode="auto">
            <a:xfrm flipV="1">
              <a:off x="326" y="4763"/>
              <a:ext cx="9" cy="1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2" name="Line 16"/>
            <xdr:cNvSpPr>
              <a:spLocks noChangeAspect="1" noChangeShapeType="1"/>
            </xdr:cNvSpPr>
          </xdr:nvSpPr>
          <xdr:spPr bwMode="auto">
            <a:xfrm flipV="1">
              <a:off x="326" y="4470"/>
              <a:ext cx="12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3" name="Line 17"/>
            <xdr:cNvSpPr>
              <a:spLocks noChangeAspect="1" noChangeShapeType="1"/>
            </xdr:cNvSpPr>
          </xdr:nvSpPr>
          <xdr:spPr bwMode="auto">
            <a:xfrm flipV="1">
              <a:off x="326" y="4466"/>
              <a:ext cx="1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4" name="Line 18"/>
            <xdr:cNvSpPr>
              <a:spLocks noChangeAspect="1" noChangeShapeType="1"/>
            </xdr:cNvSpPr>
          </xdr:nvSpPr>
          <xdr:spPr bwMode="auto">
            <a:xfrm flipV="1">
              <a:off x="326" y="4455"/>
              <a:ext cx="10" cy="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5" name="Line 19"/>
            <xdr:cNvSpPr>
              <a:spLocks noChangeAspect="1" noChangeShapeType="1"/>
            </xdr:cNvSpPr>
          </xdr:nvSpPr>
          <xdr:spPr bwMode="auto">
            <a:xfrm flipH="1" flipV="1">
              <a:off x="359" y="4613"/>
              <a:ext cx="0" cy="16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6" name="Line 20"/>
            <xdr:cNvSpPr>
              <a:spLocks noChangeAspect="1" noChangeShapeType="1"/>
            </xdr:cNvSpPr>
          </xdr:nvSpPr>
          <xdr:spPr bwMode="auto">
            <a:xfrm flipV="1">
              <a:off x="354" y="4633"/>
              <a:ext cx="10" cy="1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7" name="Line 21"/>
            <xdr:cNvSpPr>
              <a:spLocks noChangeAspect="1" noChangeShapeType="1"/>
            </xdr:cNvSpPr>
          </xdr:nvSpPr>
          <xdr:spPr bwMode="auto">
            <a:xfrm flipV="1">
              <a:off x="353" y="4763"/>
              <a:ext cx="10" cy="1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8" name="Line 22"/>
            <xdr:cNvSpPr>
              <a:spLocks noChangeAspect="1" noChangeShapeType="1"/>
            </xdr:cNvSpPr>
          </xdr:nvSpPr>
          <xdr:spPr bwMode="auto">
            <a:xfrm>
              <a:off x="348" y="4639"/>
              <a:ext cx="49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</xdr:col>
      <xdr:colOff>123825</xdr:colOff>
      <xdr:row>11</xdr:row>
      <xdr:rowOff>19050</xdr:rowOff>
    </xdr:from>
    <xdr:to>
      <xdr:col>5</xdr:col>
      <xdr:colOff>200025</xdr:colOff>
      <xdr:row>13</xdr:row>
      <xdr:rowOff>57150</xdr:rowOff>
    </xdr:to>
    <xdr:sp macro="" textlink="">
      <xdr:nvSpPr>
        <xdr:cNvPr id="4119" name="Text Box 23"/>
        <xdr:cNvSpPr txBox="1">
          <a:spLocks noChangeAspect="1" noChangeArrowheads="1"/>
        </xdr:cNvSpPr>
      </xdr:nvSpPr>
      <xdr:spPr bwMode="auto">
        <a:xfrm>
          <a:off x="619125" y="1590675"/>
          <a:ext cx="1476375" cy="36195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CH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Dielenspriessung</a:t>
          </a:r>
          <a:endParaRPr lang="de-CH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(mit Longarine)</a:t>
          </a:r>
          <a:endParaRPr lang="de-CH"/>
        </a:p>
      </xdr:txBody>
    </xdr:sp>
    <xdr:clientData/>
  </xdr:twoCellAnchor>
  <xdr:twoCellAnchor>
    <xdr:from>
      <xdr:col>0</xdr:col>
      <xdr:colOff>314325</xdr:colOff>
      <xdr:row>15</xdr:row>
      <xdr:rowOff>76200</xdr:rowOff>
    </xdr:from>
    <xdr:to>
      <xdr:col>6</xdr:col>
      <xdr:colOff>66675</xdr:colOff>
      <xdr:row>25</xdr:row>
      <xdr:rowOff>76200</xdr:rowOff>
    </xdr:to>
    <xdr:grpSp>
      <xdr:nvGrpSpPr>
        <xdr:cNvPr id="4285" name="Group 189"/>
        <xdr:cNvGrpSpPr>
          <a:grpSpLocks/>
        </xdr:cNvGrpSpPr>
      </xdr:nvGrpSpPr>
      <xdr:grpSpPr bwMode="auto">
        <a:xfrm>
          <a:off x="314325" y="2133600"/>
          <a:ext cx="2000250" cy="1619250"/>
          <a:chOff x="33" y="325"/>
          <a:chExt cx="210" cy="170"/>
        </a:xfrm>
      </xdr:grpSpPr>
      <xdr:sp macro="" textlink="">
        <xdr:nvSpPr>
          <xdr:cNvPr id="4130" name="Rectangle 34" descr="Zeitungspapier"/>
          <xdr:cNvSpPr>
            <a:spLocks noChangeAspect="1" noChangeArrowheads="1"/>
          </xdr:cNvSpPr>
        </xdr:nvSpPr>
        <xdr:spPr bwMode="auto">
          <a:xfrm>
            <a:off x="84" y="362"/>
            <a:ext cx="108" cy="1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</xdr:sp>
      <xdr:grpSp>
        <xdr:nvGrpSpPr>
          <xdr:cNvPr id="4131" name="Group 35"/>
          <xdr:cNvGrpSpPr>
            <a:grpSpLocks noChangeAspect="1"/>
          </xdr:cNvGrpSpPr>
        </xdr:nvGrpSpPr>
        <xdr:grpSpPr bwMode="auto">
          <a:xfrm>
            <a:off x="33" y="325"/>
            <a:ext cx="210" cy="159"/>
            <a:chOff x="344" y="4460"/>
            <a:chExt cx="241" cy="180"/>
          </a:xfrm>
        </xdr:grpSpPr>
        <xdr:sp macro="" textlink="">
          <xdr:nvSpPr>
            <xdr:cNvPr id="4132" name="Line 36"/>
            <xdr:cNvSpPr>
              <a:spLocks noChangeAspect="1" noChangeShapeType="1"/>
            </xdr:cNvSpPr>
          </xdr:nvSpPr>
          <xdr:spPr bwMode="auto">
            <a:xfrm>
              <a:off x="345" y="4470"/>
              <a:ext cx="24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33" name="Rectangle 37"/>
            <xdr:cNvSpPr>
              <a:spLocks noChangeAspect="1" noChangeArrowheads="1"/>
            </xdr:cNvSpPr>
          </xdr:nvSpPr>
          <xdr:spPr bwMode="auto">
            <a:xfrm>
              <a:off x="402" y="4460"/>
              <a:ext cx="4" cy="180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134" name="Rectangle 38"/>
            <xdr:cNvSpPr>
              <a:spLocks noChangeAspect="1" noChangeArrowheads="1"/>
            </xdr:cNvSpPr>
          </xdr:nvSpPr>
          <xdr:spPr bwMode="auto">
            <a:xfrm>
              <a:off x="523" y="4460"/>
              <a:ext cx="4" cy="179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135" name="Rectangle 39"/>
            <xdr:cNvSpPr>
              <a:spLocks noChangeAspect="1" noChangeArrowheads="1"/>
            </xdr:cNvSpPr>
          </xdr:nvSpPr>
          <xdr:spPr bwMode="auto">
            <a:xfrm>
              <a:off x="406" y="4585"/>
              <a:ext cx="10" cy="20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136" name="Rectangle 40"/>
            <xdr:cNvSpPr>
              <a:spLocks noChangeAspect="1" noChangeArrowheads="1"/>
            </xdr:cNvSpPr>
          </xdr:nvSpPr>
          <xdr:spPr bwMode="auto">
            <a:xfrm>
              <a:off x="513" y="4585"/>
              <a:ext cx="10" cy="20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137" name="Rectangle 41"/>
            <xdr:cNvSpPr>
              <a:spLocks noChangeAspect="1" noChangeArrowheads="1"/>
            </xdr:cNvSpPr>
          </xdr:nvSpPr>
          <xdr:spPr bwMode="auto">
            <a:xfrm>
              <a:off x="416" y="4590"/>
              <a:ext cx="97" cy="9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138" name="Rectangle 42" descr="Vertikal dunkel"/>
            <xdr:cNvSpPr>
              <a:spLocks noChangeAspect="1" noChangeArrowheads="1"/>
            </xdr:cNvSpPr>
          </xdr:nvSpPr>
          <xdr:spPr bwMode="auto">
            <a:xfrm>
              <a:off x="344" y="4471"/>
              <a:ext cx="57" cy="5"/>
            </a:xfrm>
            <a:prstGeom prst="rect">
              <a:avLst/>
            </a:prstGeom>
            <a:pattFill prst="dkVert">
              <a:fgClr>
                <a:srgbClr val="000000"/>
              </a:fgClr>
              <a:bgClr>
                <a:srgbClr val="FFFFFF"/>
              </a:bgClr>
            </a:patt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4139" name="Rectangle 43" descr="Granit"/>
            <xdr:cNvSpPr>
              <a:spLocks noChangeAspect="1" noChangeArrowheads="1"/>
            </xdr:cNvSpPr>
          </xdr:nvSpPr>
          <xdr:spPr bwMode="auto">
            <a:xfrm>
              <a:off x="406" y="4470"/>
              <a:ext cx="117" cy="46"/>
            </a:xfrm>
            <a:prstGeom prst="rect">
              <a:avLst/>
            </a:prstGeom>
            <a:blipFill dpi="0" rotWithShape="1">
              <a:blip xmlns:r="http://schemas.openxmlformats.org/officeDocument/2006/relationships" r:embed="rId2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140" name="Rectangle 44"/>
            <xdr:cNvSpPr>
              <a:spLocks noChangeAspect="1" noChangeArrowheads="1"/>
            </xdr:cNvSpPr>
          </xdr:nvSpPr>
          <xdr:spPr bwMode="auto">
            <a:xfrm>
              <a:off x="406" y="4488"/>
              <a:ext cx="10" cy="19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141" name="Rectangle 45"/>
            <xdr:cNvSpPr>
              <a:spLocks noChangeAspect="1" noChangeArrowheads="1"/>
            </xdr:cNvSpPr>
          </xdr:nvSpPr>
          <xdr:spPr bwMode="auto">
            <a:xfrm>
              <a:off x="513" y="4488"/>
              <a:ext cx="10" cy="19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142" name="Rectangle 46"/>
            <xdr:cNvSpPr>
              <a:spLocks noChangeAspect="1" noChangeArrowheads="1"/>
            </xdr:cNvSpPr>
          </xdr:nvSpPr>
          <xdr:spPr bwMode="auto">
            <a:xfrm>
              <a:off x="416" y="4492"/>
              <a:ext cx="97" cy="10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143" name="Rectangle 47" descr="Vertikal dunkel"/>
            <xdr:cNvSpPr>
              <a:spLocks noChangeAspect="1" noChangeArrowheads="1"/>
            </xdr:cNvSpPr>
          </xdr:nvSpPr>
          <xdr:spPr bwMode="auto">
            <a:xfrm>
              <a:off x="528" y="4471"/>
              <a:ext cx="57" cy="5"/>
            </a:xfrm>
            <a:prstGeom prst="rect">
              <a:avLst/>
            </a:prstGeom>
            <a:pattFill prst="dkVert">
              <a:fgClr>
                <a:srgbClr val="000000"/>
              </a:fgClr>
              <a:bgClr>
                <a:srgbClr val="FFFFFF"/>
              </a:bgClr>
            </a:patt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  <xdr:grpSp>
        <xdr:nvGrpSpPr>
          <xdr:cNvPr id="4144" name="Group 48"/>
          <xdr:cNvGrpSpPr>
            <a:grpSpLocks noChangeAspect="1"/>
          </xdr:cNvGrpSpPr>
        </xdr:nvGrpSpPr>
        <xdr:grpSpPr bwMode="auto">
          <a:xfrm>
            <a:off x="97" y="400"/>
            <a:ext cx="82" cy="34"/>
            <a:chOff x="417" y="4550"/>
            <a:chExt cx="95" cy="33"/>
          </a:xfrm>
        </xdr:grpSpPr>
        <xdr:sp macro="" textlink="">
          <xdr:nvSpPr>
            <xdr:cNvPr id="4145" name="Text Box 49"/>
            <xdr:cNvSpPr txBox="1">
              <a:spLocks noChangeAspect="1" noChangeArrowheads="1"/>
            </xdr:cNvSpPr>
          </xdr:nvSpPr>
          <xdr:spPr bwMode="auto">
            <a:xfrm>
              <a:off x="426" y="4554"/>
              <a:ext cx="76" cy="29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 algn="ctr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0" tIns="0" rIns="0" bIns="0" anchor="ctr" upright="1"/>
            <a:lstStyle/>
            <a:p>
              <a:pPr algn="ctr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</a:t>
              </a:r>
              <a:r>
                <a:rPr lang="de-CH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</a:t>
              </a:r>
            </a:p>
            <a:p>
              <a:pPr algn="ctr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Arbeitsraum</a:t>
              </a:r>
              <a:endParaRPr lang="de-CH"/>
            </a:p>
          </xdr:txBody>
        </xdr:sp>
        <xdr:sp macro="" textlink="">
          <xdr:nvSpPr>
            <xdr:cNvPr id="4146" name="Line 50"/>
            <xdr:cNvSpPr>
              <a:spLocks noChangeAspect="1" noChangeShapeType="1"/>
            </xdr:cNvSpPr>
          </xdr:nvSpPr>
          <xdr:spPr bwMode="auto">
            <a:xfrm>
              <a:off x="417" y="4550"/>
              <a:ext cx="0" cy="2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7" name="Line 51"/>
            <xdr:cNvSpPr>
              <a:spLocks noChangeAspect="1" noChangeShapeType="1"/>
            </xdr:cNvSpPr>
          </xdr:nvSpPr>
          <xdr:spPr bwMode="auto">
            <a:xfrm>
              <a:off x="512" y="4550"/>
              <a:ext cx="0" cy="2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8" name="Line 52"/>
            <xdr:cNvSpPr>
              <a:spLocks noChangeAspect="1" noChangeShapeType="1"/>
            </xdr:cNvSpPr>
          </xdr:nvSpPr>
          <xdr:spPr bwMode="auto">
            <a:xfrm>
              <a:off x="417" y="4569"/>
              <a:ext cx="95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sm" len="sm"/>
              <a:tailEnd type="triangle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4</xdr:col>
      <xdr:colOff>104775</xdr:colOff>
      <xdr:row>13</xdr:row>
      <xdr:rowOff>28575</xdr:rowOff>
    </xdr:from>
    <xdr:to>
      <xdr:col>5</xdr:col>
      <xdr:colOff>9525</xdr:colOff>
      <xdr:row>15</xdr:row>
      <xdr:rowOff>28575</xdr:rowOff>
    </xdr:to>
    <xdr:grpSp>
      <xdr:nvGrpSpPr>
        <xdr:cNvPr id="4149" name="Group 53"/>
        <xdr:cNvGrpSpPr>
          <a:grpSpLocks noChangeAspect="1"/>
        </xdr:cNvGrpSpPr>
      </xdr:nvGrpSpPr>
      <xdr:grpSpPr bwMode="auto">
        <a:xfrm>
          <a:off x="1647825" y="1762125"/>
          <a:ext cx="257175" cy="323850"/>
          <a:chOff x="505" y="4416"/>
          <a:chExt cx="31" cy="39"/>
        </a:xfrm>
      </xdr:grpSpPr>
      <xdr:sp macro="" textlink="">
        <xdr:nvSpPr>
          <xdr:cNvPr id="4150" name="Line 54"/>
          <xdr:cNvSpPr>
            <a:spLocks noChangeAspect="1" noChangeShapeType="1"/>
          </xdr:cNvSpPr>
        </xdr:nvSpPr>
        <xdr:spPr bwMode="auto">
          <a:xfrm flipH="1" flipV="1">
            <a:off x="527" y="4432"/>
            <a:ext cx="0" cy="2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1" name="Line 55"/>
          <xdr:cNvSpPr>
            <a:spLocks noChangeAspect="1" noChangeShapeType="1"/>
          </xdr:cNvSpPr>
        </xdr:nvSpPr>
        <xdr:spPr bwMode="auto">
          <a:xfrm flipH="1" flipV="1">
            <a:off x="523" y="4432"/>
            <a:ext cx="0" cy="2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2" name="Line 56"/>
          <xdr:cNvSpPr>
            <a:spLocks noChangeAspect="1" noChangeShapeType="1"/>
          </xdr:cNvSpPr>
        </xdr:nvSpPr>
        <xdr:spPr bwMode="auto">
          <a:xfrm flipH="1" flipV="1">
            <a:off x="513" y="4432"/>
            <a:ext cx="0" cy="2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3" name="Line 57"/>
          <xdr:cNvSpPr>
            <a:spLocks noChangeAspect="1" noChangeShapeType="1"/>
          </xdr:cNvSpPr>
        </xdr:nvSpPr>
        <xdr:spPr bwMode="auto">
          <a:xfrm>
            <a:off x="505" y="4441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4" name="Text Box 58"/>
          <xdr:cNvSpPr txBox="1">
            <a:spLocks noChangeAspect="1" noChangeArrowheads="1"/>
          </xdr:cNvSpPr>
        </xdr:nvSpPr>
        <xdr:spPr bwMode="auto">
          <a:xfrm>
            <a:off x="519" y="4416"/>
            <a:ext cx="17" cy="18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  <a:endParaRPr lang="de-CH"/>
          </a:p>
        </xdr:txBody>
      </xdr:sp>
      <xdr:sp macro="" textlink="">
        <xdr:nvSpPr>
          <xdr:cNvPr id="4155" name="Text Box 59"/>
          <xdr:cNvSpPr txBox="1">
            <a:spLocks noChangeAspect="1" noChangeArrowheads="1"/>
          </xdr:cNvSpPr>
        </xdr:nvSpPr>
        <xdr:spPr bwMode="auto">
          <a:xfrm>
            <a:off x="506" y="4416"/>
            <a:ext cx="17" cy="18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S1</a:t>
            </a:r>
            <a:endParaRPr lang="de-CH"/>
          </a:p>
        </xdr:txBody>
      </xdr:sp>
      <xdr:sp macro="" textlink="">
        <xdr:nvSpPr>
          <xdr:cNvPr id="4156" name="Line 60"/>
          <xdr:cNvSpPr>
            <a:spLocks noChangeAspect="1" noChangeShapeType="1"/>
          </xdr:cNvSpPr>
        </xdr:nvSpPr>
        <xdr:spPr bwMode="auto">
          <a:xfrm flipV="1">
            <a:off x="518" y="4436"/>
            <a:ext cx="10" cy="9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7" name="Line 61"/>
          <xdr:cNvSpPr>
            <a:spLocks noChangeAspect="1" noChangeShapeType="1"/>
          </xdr:cNvSpPr>
        </xdr:nvSpPr>
        <xdr:spPr bwMode="auto">
          <a:xfrm flipV="1">
            <a:off x="508" y="4436"/>
            <a:ext cx="10" cy="9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8" name="Line 62"/>
          <xdr:cNvSpPr>
            <a:spLocks noChangeAspect="1" noChangeShapeType="1"/>
          </xdr:cNvSpPr>
        </xdr:nvSpPr>
        <xdr:spPr bwMode="auto">
          <a:xfrm flipV="1">
            <a:off x="523" y="4436"/>
            <a:ext cx="10" cy="9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228600</xdr:colOff>
      <xdr:row>31</xdr:row>
      <xdr:rowOff>142875</xdr:rowOff>
    </xdr:from>
    <xdr:to>
      <xdr:col>5</xdr:col>
      <xdr:colOff>9525</xdr:colOff>
      <xdr:row>33</xdr:row>
      <xdr:rowOff>57150</xdr:rowOff>
    </xdr:to>
    <xdr:grpSp>
      <xdr:nvGrpSpPr>
        <xdr:cNvPr id="4159" name="Group 63"/>
        <xdr:cNvGrpSpPr>
          <a:grpSpLocks noChangeAspect="1"/>
        </xdr:cNvGrpSpPr>
      </xdr:nvGrpSpPr>
      <xdr:grpSpPr bwMode="auto">
        <a:xfrm>
          <a:off x="723900" y="4791075"/>
          <a:ext cx="1181100" cy="238125"/>
          <a:chOff x="393" y="4777"/>
          <a:chExt cx="143" cy="29"/>
        </a:xfrm>
      </xdr:grpSpPr>
      <xdr:sp macro="" textlink="">
        <xdr:nvSpPr>
          <xdr:cNvPr id="4160" name="Text Box 64"/>
          <xdr:cNvSpPr txBox="1">
            <a:spLocks noChangeAspect="1" noChangeArrowheads="1"/>
          </xdr:cNvSpPr>
        </xdr:nvSpPr>
        <xdr:spPr bwMode="auto">
          <a:xfrm>
            <a:off x="428" y="4781"/>
            <a:ext cx="76" cy="17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Grabenbreite</a:t>
            </a:r>
            <a:endParaRPr lang="de-CH"/>
          </a:p>
        </xdr:txBody>
      </xdr:sp>
      <xdr:sp macro="" textlink="">
        <xdr:nvSpPr>
          <xdr:cNvPr id="4161" name="Line 65"/>
          <xdr:cNvSpPr>
            <a:spLocks noChangeAspect="1" noChangeShapeType="1"/>
          </xdr:cNvSpPr>
        </xdr:nvSpPr>
        <xdr:spPr bwMode="auto">
          <a:xfrm>
            <a:off x="402" y="4777"/>
            <a:ext cx="0" cy="2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2" name="Line 66"/>
          <xdr:cNvSpPr>
            <a:spLocks noChangeAspect="1" noChangeShapeType="1"/>
          </xdr:cNvSpPr>
        </xdr:nvSpPr>
        <xdr:spPr bwMode="auto">
          <a:xfrm>
            <a:off x="527" y="4777"/>
            <a:ext cx="0" cy="2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3" name="Line 67"/>
          <xdr:cNvSpPr>
            <a:spLocks noChangeAspect="1" noChangeShapeType="1"/>
          </xdr:cNvSpPr>
        </xdr:nvSpPr>
        <xdr:spPr bwMode="auto">
          <a:xfrm>
            <a:off x="393" y="4796"/>
            <a:ext cx="14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none" w="sm" len="sm"/>
            <a:tailEnd type="non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4" name="Line 68"/>
          <xdr:cNvSpPr>
            <a:spLocks noChangeAspect="1" noChangeShapeType="1"/>
          </xdr:cNvSpPr>
        </xdr:nvSpPr>
        <xdr:spPr bwMode="auto">
          <a:xfrm flipV="1">
            <a:off x="522" y="4791"/>
            <a:ext cx="10" cy="1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5" name="Line 69"/>
          <xdr:cNvSpPr>
            <a:spLocks noChangeAspect="1" noChangeShapeType="1"/>
          </xdr:cNvSpPr>
        </xdr:nvSpPr>
        <xdr:spPr bwMode="auto">
          <a:xfrm flipV="1">
            <a:off x="397" y="4791"/>
            <a:ext cx="10" cy="1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323850</xdr:colOff>
      <xdr:row>24</xdr:row>
      <xdr:rowOff>142875</xdr:rowOff>
    </xdr:from>
    <xdr:to>
      <xdr:col>8</xdr:col>
      <xdr:colOff>19050</xdr:colOff>
      <xdr:row>32</xdr:row>
      <xdr:rowOff>38100</xdr:rowOff>
    </xdr:to>
    <xdr:grpSp>
      <xdr:nvGrpSpPr>
        <xdr:cNvPr id="4166" name="Group 70"/>
        <xdr:cNvGrpSpPr>
          <a:grpSpLocks noChangeAspect="1"/>
        </xdr:cNvGrpSpPr>
      </xdr:nvGrpSpPr>
      <xdr:grpSpPr bwMode="auto">
        <a:xfrm>
          <a:off x="1866900" y="3657600"/>
          <a:ext cx="1104900" cy="1190625"/>
          <a:chOff x="531" y="4642"/>
          <a:chExt cx="133" cy="142"/>
        </a:xfrm>
      </xdr:grpSpPr>
      <xdr:sp macro="" textlink="">
        <xdr:nvSpPr>
          <xdr:cNvPr id="4167" name="Text Box 71"/>
          <xdr:cNvSpPr txBox="1">
            <a:spLocks noChangeAspect="1" noChangeArrowheads="1"/>
          </xdr:cNvSpPr>
        </xdr:nvSpPr>
        <xdr:spPr bwMode="auto">
          <a:xfrm>
            <a:off x="588" y="4735"/>
            <a:ext cx="76" cy="17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ctr" upright="1"/>
          <a:lstStyle/>
          <a:p>
            <a:pPr algn="l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Magerbeton</a:t>
            </a:r>
            <a:endParaRPr lang="de-CH"/>
          </a:p>
        </xdr:txBody>
      </xdr:sp>
      <xdr:sp macro="" textlink="">
        <xdr:nvSpPr>
          <xdr:cNvPr id="4168" name="Text Box 72"/>
          <xdr:cNvSpPr txBox="1">
            <a:spLocks noChangeAspect="1" noChangeArrowheads="1"/>
          </xdr:cNvSpPr>
        </xdr:nvSpPr>
        <xdr:spPr bwMode="auto">
          <a:xfrm>
            <a:off x="588" y="4751"/>
            <a:ext cx="76" cy="17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ctr" upright="1"/>
          <a:lstStyle/>
          <a:p>
            <a:pPr algn="l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Geröll</a:t>
            </a:r>
            <a:endParaRPr lang="de-CH"/>
          </a:p>
        </xdr:txBody>
      </xdr:sp>
      <xdr:grpSp>
        <xdr:nvGrpSpPr>
          <xdr:cNvPr id="4169" name="Group 73"/>
          <xdr:cNvGrpSpPr>
            <a:grpSpLocks noChangeAspect="1"/>
          </xdr:cNvGrpSpPr>
        </xdr:nvGrpSpPr>
        <xdr:grpSpPr bwMode="auto">
          <a:xfrm>
            <a:off x="531" y="4642"/>
            <a:ext cx="51" cy="142"/>
            <a:chOff x="531" y="4642"/>
            <a:chExt cx="51" cy="142"/>
          </a:xfrm>
        </xdr:grpSpPr>
        <xdr:sp macro="" textlink="">
          <xdr:nvSpPr>
            <xdr:cNvPr id="4170" name="Line 74"/>
            <xdr:cNvSpPr>
              <a:spLocks noChangeAspect="1" noChangeShapeType="1"/>
            </xdr:cNvSpPr>
          </xdr:nvSpPr>
          <xdr:spPr bwMode="auto">
            <a:xfrm>
              <a:off x="532" y="4768"/>
              <a:ext cx="5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71" name="Line 75"/>
            <xdr:cNvSpPr>
              <a:spLocks noChangeAspect="1" noChangeShapeType="1"/>
            </xdr:cNvSpPr>
          </xdr:nvSpPr>
          <xdr:spPr bwMode="auto">
            <a:xfrm>
              <a:off x="531" y="4652"/>
              <a:ext cx="5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72" name="Line 76"/>
            <xdr:cNvSpPr>
              <a:spLocks noChangeAspect="1" noChangeShapeType="1"/>
            </xdr:cNvSpPr>
          </xdr:nvSpPr>
          <xdr:spPr bwMode="auto">
            <a:xfrm>
              <a:off x="532" y="4748"/>
              <a:ext cx="5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73" name="Line 77"/>
            <xdr:cNvSpPr>
              <a:spLocks noChangeAspect="1" noChangeShapeType="1"/>
            </xdr:cNvSpPr>
          </xdr:nvSpPr>
          <xdr:spPr bwMode="auto">
            <a:xfrm>
              <a:off x="532" y="4739"/>
              <a:ext cx="5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grpSp>
          <xdr:nvGrpSpPr>
            <xdr:cNvPr id="4174" name="Group 78"/>
            <xdr:cNvGrpSpPr>
              <a:grpSpLocks noChangeAspect="1"/>
            </xdr:cNvGrpSpPr>
          </xdr:nvGrpSpPr>
          <xdr:grpSpPr bwMode="auto">
            <a:xfrm>
              <a:off x="571" y="4642"/>
              <a:ext cx="10" cy="142"/>
              <a:chOff x="585" y="4642"/>
              <a:chExt cx="10" cy="142"/>
            </a:xfrm>
          </xdr:grpSpPr>
          <xdr:sp macro="" textlink="">
            <xdr:nvSpPr>
              <xdr:cNvPr id="4175" name="Line 79"/>
              <xdr:cNvSpPr>
                <a:spLocks noChangeAspect="1" noChangeShapeType="1"/>
              </xdr:cNvSpPr>
            </xdr:nvSpPr>
            <xdr:spPr bwMode="auto">
              <a:xfrm flipH="1" flipV="1">
                <a:off x="590" y="4642"/>
                <a:ext cx="0" cy="142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4176" name="Line 80"/>
              <xdr:cNvSpPr>
                <a:spLocks noChangeAspect="1" noChangeShapeType="1"/>
              </xdr:cNvSpPr>
            </xdr:nvSpPr>
            <xdr:spPr bwMode="auto">
              <a:xfrm flipV="1">
                <a:off x="585" y="4743"/>
                <a:ext cx="10" cy="1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4177" name="Line 81"/>
              <xdr:cNvSpPr>
                <a:spLocks noChangeAspect="1" noChangeShapeType="1"/>
              </xdr:cNvSpPr>
            </xdr:nvSpPr>
            <xdr:spPr bwMode="auto">
              <a:xfrm flipV="1">
                <a:off x="585" y="4733"/>
                <a:ext cx="10" cy="1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4178" name="Line 82"/>
              <xdr:cNvSpPr>
                <a:spLocks noChangeAspect="1" noChangeShapeType="1"/>
              </xdr:cNvSpPr>
            </xdr:nvSpPr>
            <xdr:spPr bwMode="auto">
              <a:xfrm flipV="1">
                <a:off x="585" y="4763"/>
                <a:ext cx="10" cy="1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4179" name="Line 83"/>
              <xdr:cNvSpPr>
                <a:spLocks noChangeAspect="1" noChangeShapeType="1"/>
              </xdr:cNvSpPr>
            </xdr:nvSpPr>
            <xdr:spPr bwMode="auto">
              <a:xfrm flipV="1">
                <a:off x="585" y="4647"/>
                <a:ext cx="10" cy="10"/>
              </a:xfrm>
              <a:prstGeom prst="line">
                <a:avLst/>
              </a:prstGeom>
              <a:noFill/>
              <a:ln w="1905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  <xdr:sp macro="" textlink="">
        <xdr:nvSpPr>
          <xdr:cNvPr id="4180" name="Text Box 84"/>
          <xdr:cNvSpPr txBox="1">
            <a:spLocks noChangeAspect="1" noChangeArrowheads="1"/>
          </xdr:cNvSpPr>
        </xdr:nvSpPr>
        <xdr:spPr bwMode="auto">
          <a:xfrm>
            <a:off x="586" y="4687"/>
            <a:ext cx="76" cy="17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ctr" upright="1"/>
          <a:lstStyle/>
          <a:p>
            <a:pPr algn="l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Hüllbeton</a:t>
            </a:r>
            <a:endParaRPr lang="de-CH"/>
          </a:p>
        </xdr:txBody>
      </xdr:sp>
    </xdr:grpSp>
    <xdr:clientData/>
  </xdr:twoCellAnchor>
  <xdr:twoCellAnchor>
    <xdr:from>
      <xdr:col>2</xdr:col>
      <xdr:colOff>66675</xdr:colOff>
      <xdr:row>23</xdr:row>
      <xdr:rowOff>28575</xdr:rowOff>
    </xdr:from>
    <xdr:to>
      <xdr:col>4</xdr:col>
      <xdr:colOff>180975</xdr:colOff>
      <xdr:row>25</xdr:row>
      <xdr:rowOff>38100</xdr:rowOff>
    </xdr:to>
    <xdr:grpSp>
      <xdr:nvGrpSpPr>
        <xdr:cNvPr id="4182" name="Group 86"/>
        <xdr:cNvGrpSpPr>
          <a:grpSpLocks noChangeAspect="1"/>
        </xdr:cNvGrpSpPr>
      </xdr:nvGrpSpPr>
      <xdr:grpSpPr bwMode="auto">
        <a:xfrm>
          <a:off x="914400" y="3381375"/>
          <a:ext cx="809625" cy="333375"/>
          <a:chOff x="416" y="4608"/>
          <a:chExt cx="99" cy="40"/>
        </a:xfrm>
      </xdr:grpSpPr>
      <xdr:sp macro="" textlink="">
        <xdr:nvSpPr>
          <xdr:cNvPr id="4183" name="Line 87"/>
          <xdr:cNvSpPr>
            <a:spLocks noChangeAspect="1" noChangeShapeType="1"/>
          </xdr:cNvSpPr>
        </xdr:nvSpPr>
        <xdr:spPr bwMode="auto">
          <a:xfrm flipH="1" flipV="1">
            <a:off x="498" y="4625"/>
            <a:ext cx="0" cy="2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4" name="Line 88"/>
          <xdr:cNvSpPr>
            <a:spLocks noChangeAspect="1" noChangeShapeType="1"/>
          </xdr:cNvSpPr>
        </xdr:nvSpPr>
        <xdr:spPr bwMode="auto">
          <a:xfrm flipH="1" flipV="1">
            <a:off x="513" y="4608"/>
            <a:ext cx="0" cy="3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5" name="Line 89"/>
          <xdr:cNvSpPr>
            <a:spLocks noChangeAspect="1" noChangeShapeType="1"/>
          </xdr:cNvSpPr>
        </xdr:nvSpPr>
        <xdr:spPr bwMode="auto">
          <a:xfrm flipH="1" flipV="1">
            <a:off x="416" y="4608"/>
            <a:ext cx="0" cy="3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6" name="Line 90"/>
          <xdr:cNvSpPr>
            <a:spLocks noChangeAspect="1" noChangeShapeType="1"/>
          </xdr:cNvSpPr>
        </xdr:nvSpPr>
        <xdr:spPr bwMode="auto">
          <a:xfrm flipV="1">
            <a:off x="431" y="4632"/>
            <a:ext cx="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sm"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7" name="Text Box 91"/>
          <xdr:cNvSpPr txBox="1">
            <a:spLocks noChangeAspect="1" noChangeArrowheads="1"/>
          </xdr:cNvSpPr>
        </xdr:nvSpPr>
        <xdr:spPr bwMode="auto">
          <a:xfrm>
            <a:off x="498" y="4611"/>
            <a:ext cx="17" cy="18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C1</a:t>
            </a:r>
            <a:endParaRPr lang="de-CH"/>
          </a:p>
        </xdr:txBody>
      </xdr:sp>
      <xdr:sp macro="" textlink="">
        <xdr:nvSpPr>
          <xdr:cNvPr id="4188" name="Line 92"/>
          <xdr:cNvSpPr>
            <a:spLocks noChangeAspect="1" noChangeShapeType="1"/>
          </xdr:cNvSpPr>
        </xdr:nvSpPr>
        <xdr:spPr bwMode="auto">
          <a:xfrm>
            <a:off x="498" y="4632"/>
            <a:ext cx="1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sm"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9" name="Line 93"/>
          <xdr:cNvSpPr>
            <a:spLocks noChangeAspect="1" noChangeShapeType="1"/>
          </xdr:cNvSpPr>
        </xdr:nvSpPr>
        <xdr:spPr bwMode="auto">
          <a:xfrm flipH="1" flipV="1">
            <a:off x="431" y="4625"/>
            <a:ext cx="0" cy="2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0" name="Line 94"/>
          <xdr:cNvSpPr>
            <a:spLocks noChangeAspect="1" noChangeShapeType="1"/>
          </xdr:cNvSpPr>
        </xdr:nvSpPr>
        <xdr:spPr bwMode="auto">
          <a:xfrm>
            <a:off x="416" y="4632"/>
            <a:ext cx="1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sm"/>
            <a:tailEnd type="triangle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1" name="Text Box 95"/>
          <xdr:cNvSpPr txBox="1">
            <a:spLocks noChangeAspect="1" noChangeArrowheads="1"/>
          </xdr:cNvSpPr>
        </xdr:nvSpPr>
        <xdr:spPr bwMode="auto">
          <a:xfrm>
            <a:off x="416" y="4611"/>
            <a:ext cx="17" cy="18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de-CH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C1</a:t>
            </a:r>
            <a:endParaRPr lang="de-CH"/>
          </a:p>
        </xdr:txBody>
      </xdr:sp>
    </xdr:grpSp>
    <xdr:clientData/>
  </xdr:twoCellAnchor>
  <xdr:twoCellAnchor>
    <xdr:from>
      <xdr:col>8</xdr:col>
      <xdr:colOff>104775</xdr:colOff>
      <xdr:row>11</xdr:row>
      <xdr:rowOff>19050</xdr:rowOff>
    </xdr:from>
    <xdr:to>
      <xdr:col>16</xdr:col>
      <xdr:colOff>342900</xdr:colOff>
      <xdr:row>33</xdr:row>
      <xdr:rowOff>57150</xdr:rowOff>
    </xdr:to>
    <xdr:grpSp>
      <xdr:nvGrpSpPr>
        <xdr:cNvPr id="4284" name="Group 188"/>
        <xdr:cNvGrpSpPr>
          <a:grpSpLocks/>
        </xdr:cNvGrpSpPr>
      </xdr:nvGrpSpPr>
      <xdr:grpSpPr bwMode="auto">
        <a:xfrm>
          <a:off x="3057525" y="1428750"/>
          <a:ext cx="3057525" cy="3600450"/>
          <a:chOff x="321" y="257"/>
          <a:chExt cx="321" cy="378"/>
        </a:xfrm>
      </xdr:grpSpPr>
      <xdr:grpSp>
        <xdr:nvGrpSpPr>
          <xdr:cNvPr id="4283" name="Group 187"/>
          <xdr:cNvGrpSpPr>
            <a:grpSpLocks/>
          </xdr:cNvGrpSpPr>
        </xdr:nvGrpSpPr>
        <xdr:grpSpPr bwMode="auto">
          <a:xfrm>
            <a:off x="321" y="257"/>
            <a:ext cx="321" cy="378"/>
            <a:chOff x="321" y="257"/>
            <a:chExt cx="321" cy="378"/>
          </a:xfrm>
        </xdr:grpSpPr>
        <xdr:grpSp>
          <xdr:nvGrpSpPr>
            <xdr:cNvPr id="4194" name="Group 98"/>
            <xdr:cNvGrpSpPr>
              <a:grpSpLocks noChangeAspect="1"/>
            </xdr:cNvGrpSpPr>
          </xdr:nvGrpSpPr>
          <xdr:grpSpPr bwMode="auto">
            <a:xfrm>
              <a:off x="358" y="331"/>
              <a:ext cx="213" cy="273"/>
              <a:chOff x="646" y="4575"/>
              <a:chExt cx="240" cy="308"/>
            </a:xfrm>
          </xdr:grpSpPr>
          <xdr:sp macro="" textlink="">
            <xdr:nvSpPr>
              <xdr:cNvPr id="4195" name="Rectangle 99" descr="Vertikal dunkel"/>
              <xdr:cNvSpPr>
                <a:spLocks noChangeAspect="1" noChangeArrowheads="1"/>
              </xdr:cNvSpPr>
            </xdr:nvSpPr>
            <xdr:spPr bwMode="auto">
              <a:xfrm>
                <a:off x="829" y="4586"/>
                <a:ext cx="57" cy="5"/>
              </a:xfrm>
              <a:prstGeom prst="rect">
                <a:avLst/>
              </a:prstGeom>
              <a:pattFill prst="dkVert">
                <a:fgClr>
                  <a:srgbClr val="000000"/>
                </a:fgClr>
                <a:bgClr>
                  <a:srgbClr val="FFFFFF"/>
                </a:bgClr>
              </a:patt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grpSp>
            <xdr:nvGrpSpPr>
              <xdr:cNvPr id="4196" name="Group 100"/>
              <xdr:cNvGrpSpPr>
                <a:grpSpLocks noChangeAspect="1"/>
              </xdr:cNvGrpSpPr>
            </xdr:nvGrpSpPr>
            <xdr:grpSpPr bwMode="auto">
              <a:xfrm>
                <a:off x="646" y="4575"/>
                <a:ext cx="240" cy="308"/>
                <a:chOff x="646" y="4575"/>
                <a:chExt cx="240" cy="308"/>
              </a:xfrm>
            </xdr:grpSpPr>
            <xdr:grpSp>
              <xdr:nvGrpSpPr>
                <xdr:cNvPr id="4197" name="Group 101"/>
                <xdr:cNvGrpSpPr>
                  <a:grpSpLocks noChangeAspect="1"/>
                </xdr:cNvGrpSpPr>
              </xdr:nvGrpSpPr>
              <xdr:grpSpPr bwMode="auto">
                <a:xfrm>
                  <a:off x="646" y="4575"/>
                  <a:ext cx="240" cy="308"/>
                  <a:chOff x="646" y="4575"/>
                  <a:chExt cx="240" cy="308"/>
                </a:xfrm>
              </xdr:grpSpPr>
              <xdr:grpSp>
                <xdr:nvGrpSpPr>
                  <xdr:cNvPr id="4198" name="Group 102"/>
                  <xdr:cNvGrpSpPr>
                    <a:grpSpLocks noChangeAspect="1"/>
                  </xdr:cNvGrpSpPr>
                </xdr:nvGrpSpPr>
                <xdr:grpSpPr bwMode="auto">
                  <a:xfrm>
                    <a:off x="646" y="4575"/>
                    <a:ext cx="240" cy="308"/>
                    <a:chOff x="784" y="4448"/>
                    <a:chExt cx="240" cy="308"/>
                  </a:xfrm>
                </xdr:grpSpPr>
                <xdr:sp macro="" textlink="">
                  <xdr:nvSpPr>
                    <xdr:cNvPr id="4199" name="Rectangle 103" descr="Zeitungspapier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841" y="4490"/>
                      <a:ext cx="125" cy="151"/>
                    </a:xfrm>
                    <a:prstGeom prst="rect">
                      <a:avLst/>
                    </a:prstGeom>
                    <a:blipFill dpi="0" rotWithShape="1">
                      <a:blip xmlns:r="http://schemas.openxmlformats.org/officeDocument/2006/relationships" r:embed="rId1"/>
                      <a:srcRect/>
                      <a:tile tx="0" ty="0" sx="100000" sy="100000" flip="none" algn="tl"/>
                    </a:blip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4200" name="Rectangle 104" descr="Diagonal weit nach oben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841" y="4641"/>
                      <a:ext cx="125" cy="86"/>
                    </a:xfrm>
                    <a:prstGeom prst="rect">
                      <a:avLst/>
                    </a:prstGeom>
                    <a:pattFill prst="wdUpDiag">
                      <a:fgClr>
                        <a:srgbClr val="000000"/>
                      </a:fgClr>
                      <a:bgClr>
                        <a:srgbClr val="FFFFFF"/>
                      </a:bgClr>
                    </a:pattFill>
                    <a:ln>
                      <a:noFill/>
                    </a:ln>
                    <a:extLst>
                      <a:ext uri="{91240B29-F687-4F45-9708-019B960494DF}">
                        <a14:hiddenLine xmlns:a14="http://schemas.microsoft.com/office/drawing/2010/main"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</xdr:sp>
                <xdr:sp macro="" textlink="">
                  <xdr:nvSpPr>
                    <xdr:cNvPr id="4201" name="Rectangle 105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841" y="4458"/>
                      <a:ext cx="125" cy="269"/>
                    </a:xfrm>
                    <a:prstGeom prst="rect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</a:extLst>
                  </xdr:spPr>
                </xdr:sp>
                <xdr:sp macro="" textlink="">
                  <xdr:nvSpPr>
                    <xdr:cNvPr id="4202" name="Line 106"/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784" y="4458"/>
                      <a:ext cx="240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4203" name="Line 107"/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841" y="4641"/>
                      <a:ext cx="125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4204" name="Line 108"/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841" y="4669"/>
                      <a:ext cx="125" cy="1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prstDash val="dash"/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grpSp>
                  <xdr:nvGrpSpPr>
                    <xdr:cNvPr id="4205" name="Group 109"/>
                    <xdr:cNvGrpSpPr>
                      <a:grpSpLocks noChangeAspect="1"/>
                    </xdr:cNvGrpSpPr>
                  </xdr:nvGrpSpPr>
                  <xdr:grpSpPr bwMode="auto">
                    <a:xfrm>
                      <a:off x="874" y="4657"/>
                      <a:ext cx="58" cy="58"/>
                      <a:chOff x="5581" y="10864"/>
                      <a:chExt cx="1080" cy="1080"/>
                    </a:xfrm>
                  </xdr:grpSpPr>
                  <xdr:sp macro="" textlink="">
                    <xdr:nvSpPr>
                      <xdr:cNvPr id="4206" name="Oval 110"/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5581" y="10864"/>
                        <a:ext cx="1080" cy="1080"/>
                      </a:xfrm>
                      <a:prstGeom prst="ellipse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  <xdr:sp macro="" textlink="">
                    <xdr:nvSpPr>
                      <xdr:cNvPr id="4207" name="Oval 111"/>
                      <xdr:cNvSpPr>
                        <a:spLocks noChangeAspect="1" noChangeArrowheads="1"/>
                      </xdr:cNvSpPr>
                    </xdr:nvSpPr>
                    <xdr:spPr bwMode="auto">
                      <a:xfrm>
                        <a:off x="5721" y="10984"/>
                        <a:ext cx="800" cy="840"/>
                      </a:xfrm>
                      <a:prstGeom prst="ellipse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</xdr:spPr>
                  </xdr:sp>
                </xdr:grpSp>
                <xdr:sp macro="" textlink="">
                  <xdr:nvSpPr>
                    <xdr:cNvPr id="4208" name="Rectangle 112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841" y="4448"/>
                      <a:ext cx="10" cy="163"/>
                    </a:xfrm>
                    <a:prstGeom prst="rect">
                      <a:avLst/>
                    </a:prstGeom>
                    <a:solidFill>
                      <a:srgbClr val="80808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4209" name="Rectangle 113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957" y="4448"/>
                      <a:ext cx="9" cy="163"/>
                    </a:xfrm>
                    <a:prstGeom prst="rect">
                      <a:avLst/>
                    </a:prstGeom>
                    <a:solidFill>
                      <a:srgbClr val="80808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4210" name="Rectangle 114" descr="Vertikal hell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841" y="4727"/>
                      <a:ext cx="125" cy="10"/>
                    </a:xfrm>
                    <a:prstGeom prst="rect">
                      <a:avLst/>
                    </a:prstGeom>
                    <a:pattFill prst="ltVert">
                      <a:fgClr>
                        <a:srgbClr val="000000"/>
                      </a:fgClr>
                      <a:bgClr>
                        <a:srgbClr val="FFFFFF"/>
                      </a:bgClr>
                    </a:patt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4211" name="Rectangle 115" descr="Kugeln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841" y="4737"/>
                      <a:ext cx="125" cy="19"/>
                    </a:xfrm>
                    <a:prstGeom prst="rect">
                      <a:avLst/>
                    </a:prstGeom>
                    <a:pattFill prst="sphere">
                      <a:fgClr>
                        <a:srgbClr val="000000"/>
                      </a:fgClr>
                      <a:bgClr>
                        <a:srgbClr val="FFFFFF"/>
                      </a:bgClr>
                    </a:patt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4212" name="Rectangle 116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851" y="4579"/>
                      <a:ext cx="106" cy="8"/>
                    </a:xfrm>
                    <a:prstGeom prst="rect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4213" name="Rectangle 117" descr="Vertikal dunkel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784" y="4459"/>
                      <a:ext cx="57" cy="5"/>
                    </a:xfrm>
                    <a:prstGeom prst="rect">
                      <a:avLst/>
                    </a:prstGeom>
                    <a:pattFill prst="dkVert">
                      <a:fgClr>
                        <a:srgbClr val="000000"/>
                      </a:fgClr>
                      <a:bgClr>
                        <a:srgbClr val="FFFFFF"/>
                      </a:bgClr>
                    </a:pattFill>
                    <a:ln>
                      <a:noFill/>
                    </a:ln>
                    <a:extLst>
                      <a:ext uri="{91240B29-F687-4F45-9708-019B960494DF}">
                        <a14:hiddenLine xmlns:a14="http://schemas.microsoft.com/office/drawing/2010/main"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</xdr:sp>
                <xdr:sp macro="" textlink="">
                  <xdr:nvSpPr>
                    <xdr:cNvPr id="4214" name="Rectangle 118" descr="Granit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851" y="4458"/>
                      <a:ext cx="106" cy="46"/>
                    </a:xfrm>
                    <a:prstGeom prst="rect">
                      <a:avLst/>
                    </a:prstGeom>
                    <a:blipFill dpi="0" rotWithShape="1">
                      <a:blip xmlns:r="http://schemas.openxmlformats.org/officeDocument/2006/relationships" r:embed="rId2"/>
                      <a:srcRect/>
                      <a:tile tx="0" ty="0" sx="100000" sy="100000" flip="none" algn="tl"/>
                    </a:blip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  <xdr:sp macro="" textlink="">
                  <xdr:nvSpPr>
                    <xdr:cNvPr id="4215" name="Rectangle 119"/>
                    <xdr:cNvSpPr>
                      <a:spLocks noChangeAspect="1" noChangeArrowheads="1"/>
                    </xdr:cNvSpPr>
                  </xdr:nvSpPr>
                  <xdr:spPr bwMode="auto">
                    <a:xfrm>
                      <a:off x="851" y="4480"/>
                      <a:ext cx="106" cy="10"/>
                    </a:xfrm>
                    <a:prstGeom prst="rect">
                      <a:avLst/>
                    </a:prstGeom>
                    <a:solidFill>
                      <a:srgbClr val="C0C0C0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sp>
              </xdr:grpSp>
              <xdr:sp macro="" textlink="">
                <xdr:nvSpPr>
                  <xdr:cNvPr id="4216" name="Oval 120"/>
                  <xdr:cNvSpPr>
                    <a:spLocks noChangeAspect="1" noChangeArrowheads="1"/>
                  </xdr:cNvSpPr>
                </xdr:nvSpPr>
                <xdr:spPr bwMode="auto">
                  <a:xfrm>
                    <a:off x="731" y="4779"/>
                    <a:ext cx="68" cy="68"/>
                  </a:xfrm>
                  <a:prstGeom prst="ellipse">
                    <a:avLst/>
                  </a:prstGeom>
                  <a:noFill/>
                  <a:ln w="9525" algn="ctr">
                    <a:solidFill>
                      <a:srgbClr xmlns:mc="http://schemas.openxmlformats.org/markup-compatibility/2006" xmlns:a14="http://schemas.microsoft.com/office/drawing/2010/main" val="000000" mc:Ignorable="a14" a14:legacySpreadsheetColorIndex="64"/>
                    </a:solidFill>
                    <a:prstDash val="lgDash"/>
                    <a:round/>
                    <a:headEnd/>
                    <a:tailEnd/>
                  </a:ln>
                  <a:effectLst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</xdr:sp>
            </xdr:grpSp>
            <xdr:sp macro="" textlink="">
              <xdr:nvSpPr>
                <xdr:cNvPr id="4217" name="Freeform 121"/>
                <xdr:cNvSpPr>
                  <a:spLocks noChangeAspect="1"/>
                </xdr:cNvSpPr>
              </xdr:nvSpPr>
              <xdr:spPr bwMode="auto">
                <a:xfrm>
                  <a:off x="703" y="4738"/>
                  <a:ext cx="10" cy="20"/>
                </a:xfrm>
                <a:custGeom>
                  <a:avLst/>
                  <a:gdLst>
                    <a:gd name="T0" fmla="*/ 0 w 9"/>
                    <a:gd name="T1" fmla="*/ 0 h 20"/>
                    <a:gd name="T2" fmla="*/ 9 w 9"/>
                    <a:gd name="T3" fmla="*/ 0 h 20"/>
                    <a:gd name="T4" fmla="*/ 0 w 9"/>
                    <a:gd name="T5" fmla="*/ 20 h 20"/>
                    <a:gd name="T6" fmla="*/ 0 w 9"/>
                    <a:gd name="T7" fmla="*/ 0 h 2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</a:cxnLst>
                  <a:rect l="0" t="0" r="r" b="b"/>
                  <a:pathLst>
                    <a:path w="9" h="20">
                      <a:moveTo>
                        <a:pt x="0" y="0"/>
                      </a:moveTo>
                      <a:lnTo>
                        <a:pt x="9" y="0"/>
                      </a:lnTo>
                      <a:lnTo>
                        <a:pt x="0" y="20"/>
                      </a:lnTo>
                      <a:lnTo>
                        <a:pt x="0" y="0"/>
                      </a:lnTo>
                      <a:close/>
                    </a:path>
                  </a:pathLst>
                </a:custGeom>
                <a:solidFill>
                  <a:srgbClr val="808080"/>
                </a:solidFill>
                <a:ln w="9525" cap="flat" cmpd="sng">
                  <a:solidFill>
                    <a:srgbClr val="000000"/>
                  </a:solidFill>
                  <a:prstDash val="solid"/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  <xdr:sp macro="" textlink="">
              <xdr:nvSpPr>
                <xdr:cNvPr id="4218" name="Freeform 122"/>
                <xdr:cNvSpPr>
                  <a:spLocks noChangeAspect="1"/>
                </xdr:cNvSpPr>
              </xdr:nvSpPr>
              <xdr:spPr bwMode="auto">
                <a:xfrm flipH="1">
                  <a:off x="819" y="4738"/>
                  <a:ext cx="9" cy="20"/>
                </a:xfrm>
                <a:custGeom>
                  <a:avLst/>
                  <a:gdLst>
                    <a:gd name="T0" fmla="*/ 0 w 9"/>
                    <a:gd name="T1" fmla="*/ 0 h 20"/>
                    <a:gd name="T2" fmla="*/ 9 w 9"/>
                    <a:gd name="T3" fmla="*/ 0 h 20"/>
                    <a:gd name="T4" fmla="*/ 0 w 9"/>
                    <a:gd name="T5" fmla="*/ 20 h 20"/>
                    <a:gd name="T6" fmla="*/ 0 w 9"/>
                    <a:gd name="T7" fmla="*/ 0 h 20"/>
                  </a:gdLst>
                  <a:ahLst/>
                  <a:cxnLst>
                    <a:cxn ang="0">
                      <a:pos x="T0" y="T1"/>
                    </a:cxn>
                    <a:cxn ang="0">
                      <a:pos x="T2" y="T3"/>
                    </a:cxn>
                    <a:cxn ang="0">
                      <a:pos x="T4" y="T5"/>
                    </a:cxn>
                    <a:cxn ang="0">
                      <a:pos x="T6" y="T7"/>
                    </a:cxn>
                  </a:cxnLst>
                  <a:rect l="0" t="0" r="r" b="b"/>
                  <a:pathLst>
                    <a:path w="9" h="20">
                      <a:moveTo>
                        <a:pt x="0" y="0"/>
                      </a:moveTo>
                      <a:lnTo>
                        <a:pt x="9" y="0"/>
                      </a:lnTo>
                      <a:lnTo>
                        <a:pt x="0" y="20"/>
                      </a:lnTo>
                      <a:lnTo>
                        <a:pt x="0" y="0"/>
                      </a:lnTo>
                      <a:close/>
                    </a:path>
                  </a:pathLst>
                </a:custGeom>
                <a:solidFill>
                  <a:srgbClr val="808080"/>
                </a:solidFill>
                <a:ln w="9525" cap="flat" cmpd="sng">
                  <a:solidFill>
                    <a:srgbClr val="000000"/>
                  </a:solidFill>
                  <a:prstDash val="solid"/>
                  <a:round/>
                  <a:headEnd/>
                  <a:tailEnd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sp>
          </xdr:grpSp>
        </xdr:grpSp>
        <xdr:grpSp>
          <xdr:nvGrpSpPr>
            <xdr:cNvPr id="4219" name="Group 123"/>
            <xdr:cNvGrpSpPr>
              <a:grpSpLocks/>
            </xdr:cNvGrpSpPr>
          </xdr:nvGrpSpPr>
          <xdr:grpSpPr bwMode="auto">
            <a:xfrm>
              <a:off x="321" y="257"/>
              <a:ext cx="321" cy="378"/>
              <a:chOff x="322" y="230"/>
              <a:chExt cx="321" cy="378"/>
            </a:xfrm>
          </xdr:grpSpPr>
          <xdr:grpSp>
            <xdr:nvGrpSpPr>
              <xdr:cNvPr id="4220" name="Group 124"/>
              <xdr:cNvGrpSpPr>
                <a:grpSpLocks noChangeAspect="1"/>
              </xdr:cNvGrpSpPr>
            </xdr:nvGrpSpPr>
            <xdr:grpSpPr bwMode="auto">
              <a:xfrm>
                <a:off x="421" y="441"/>
                <a:ext cx="90" cy="16"/>
                <a:chOff x="614" y="426"/>
                <a:chExt cx="100" cy="18"/>
              </a:xfrm>
            </xdr:grpSpPr>
            <xdr:sp macro="" textlink="">
              <xdr:nvSpPr>
                <xdr:cNvPr id="4221" name="Text Box 125"/>
                <xdr:cNvSpPr txBox="1">
                  <a:spLocks noChangeAspect="1" noChangeArrowheads="1"/>
                </xdr:cNvSpPr>
              </xdr:nvSpPr>
              <xdr:spPr bwMode="auto">
                <a:xfrm>
                  <a:off x="697" y="426"/>
                  <a:ext cx="17" cy="18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 algn="ctr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  <xdr:txBody>
                <a:bodyPr vertOverflow="clip" wrap="square" lIns="0" tIns="0" rIns="0" bIns="0" anchor="ctr" upright="1"/>
                <a:lstStyle/>
                <a:p>
                  <a:pPr algn="ctr" rtl="0">
                    <a:defRPr sz="1000"/>
                  </a:pPr>
                  <a:r>
                    <a:rPr lang="de-CH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rPr>
                    <a:t>C1</a:t>
                  </a:r>
                  <a:endParaRPr lang="de-CH"/>
                </a:p>
              </xdr:txBody>
            </xdr:sp>
            <xdr:sp macro="" textlink="">
              <xdr:nvSpPr>
                <xdr:cNvPr id="4222" name="Text Box 126"/>
                <xdr:cNvSpPr txBox="1">
                  <a:spLocks noChangeAspect="1" noChangeArrowheads="1"/>
                </xdr:cNvSpPr>
              </xdr:nvSpPr>
              <xdr:spPr bwMode="auto">
                <a:xfrm>
                  <a:off x="614" y="426"/>
                  <a:ext cx="17" cy="18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 algn="ctr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  <xdr:txBody>
                <a:bodyPr vertOverflow="clip" wrap="square" lIns="0" tIns="0" rIns="0" bIns="0" anchor="ctr" upright="1"/>
                <a:lstStyle/>
                <a:p>
                  <a:pPr algn="ctr" rtl="0">
                    <a:defRPr sz="1000"/>
                  </a:pPr>
                  <a:r>
                    <a:rPr lang="de-CH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rPr>
                    <a:t>C1</a:t>
                  </a:r>
                  <a:endParaRPr lang="de-CH"/>
                </a:p>
              </xdr:txBody>
            </xdr:sp>
            <xdr:sp macro="" textlink="">
              <xdr:nvSpPr>
                <xdr:cNvPr id="4223" name="Text Box 127"/>
                <xdr:cNvSpPr txBox="1">
                  <a:spLocks noChangeAspect="1" noChangeArrowheads="1"/>
                </xdr:cNvSpPr>
              </xdr:nvSpPr>
              <xdr:spPr bwMode="auto">
                <a:xfrm>
                  <a:off x="635" y="426"/>
                  <a:ext cx="56" cy="18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 algn="ctr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  <xdr:txBody>
                <a:bodyPr vertOverflow="clip" wrap="square" lIns="0" tIns="0" rIns="0" bIns="0" anchor="ctr" upright="1"/>
                <a:lstStyle/>
                <a:p>
                  <a:pPr algn="ctr" rtl="0">
                    <a:defRPr sz="1000"/>
                  </a:pPr>
                  <a:r>
                    <a:rPr lang="de-CH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rPr>
                    <a:t>DA Muffe</a:t>
                  </a:r>
                  <a:endParaRPr lang="de-CH"/>
                </a:p>
              </xdr:txBody>
            </xdr:sp>
          </xdr:grpSp>
          <xdr:grpSp>
            <xdr:nvGrpSpPr>
              <xdr:cNvPr id="4224" name="Group 128"/>
              <xdr:cNvGrpSpPr>
                <a:grpSpLocks/>
              </xdr:cNvGrpSpPr>
            </xdr:nvGrpSpPr>
            <xdr:grpSpPr bwMode="auto">
              <a:xfrm>
                <a:off x="322" y="230"/>
                <a:ext cx="321" cy="378"/>
                <a:chOff x="322" y="230"/>
                <a:chExt cx="321" cy="378"/>
              </a:xfrm>
            </xdr:grpSpPr>
            <xdr:sp macro="" textlink="">
              <xdr:nvSpPr>
                <xdr:cNvPr id="4225" name="Text Box 129"/>
                <xdr:cNvSpPr txBox="1">
                  <a:spLocks noChangeAspect="1" noChangeArrowheads="1"/>
                </xdr:cNvSpPr>
              </xdr:nvSpPr>
              <xdr:spPr bwMode="auto">
                <a:xfrm>
                  <a:off x="393" y="230"/>
                  <a:ext cx="150" cy="38"/>
                </a:xfrm>
                <a:prstGeom prst="rect">
                  <a:avLst/>
                </a:prstGeom>
                <a:solidFill>
                  <a:srgbClr val="FFFFFF"/>
                </a:solidFill>
                <a:ln>
                  <a:noFill/>
                </a:ln>
                <a:effectLst/>
                <a:extLst>
                  <a:ext uri="{91240B29-F687-4F45-9708-019B960494DF}">
                    <a14:hiddenLine xmlns:a14="http://schemas.microsoft.com/office/drawing/2010/main" w="9525" algn="ctr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  <xdr:txBody>
                <a:bodyPr vertOverflow="clip" wrap="square" lIns="0" tIns="0" rIns="0" bIns="0" anchor="ctr" upright="1"/>
                <a:lstStyle/>
                <a:p>
                  <a:pPr algn="ctr" rtl="0">
                    <a:defRPr sz="1000"/>
                  </a:pPr>
                  <a:r>
                    <a:rPr lang="de-CH" sz="1100" b="1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rPr>
                    <a:t>Plattenspriessung</a:t>
                  </a:r>
                </a:p>
                <a:p>
                  <a:pPr algn="ctr" rtl="0">
                    <a:defRPr sz="1000"/>
                  </a:pPr>
                  <a:r>
                    <a:rPr lang="de-CH" sz="8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rPr>
                    <a:t>(ohne Longarine)</a:t>
                  </a:r>
                  <a:endParaRPr lang="de-CH"/>
                </a:p>
              </xdr:txBody>
            </xdr:sp>
            <xdr:grpSp>
              <xdr:nvGrpSpPr>
                <xdr:cNvPr id="4226" name="Group 130"/>
                <xdr:cNvGrpSpPr>
                  <a:grpSpLocks noChangeAspect="1"/>
                </xdr:cNvGrpSpPr>
              </xdr:nvGrpSpPr>
              <xdr:grpSpPr bwMode="auto">
                <a:xfrm>
                  <a:off x="504" y="266"/>
                  <a:ext cx="23" cy="35"/>
                  <a:chOff x="810" y="4532"/>
                  <a:chExt cx="25" cy="39"/>
                </a:xfrm>
              </xdr:grpSpPr>
              <xdr:sp macro="" textlink="">
                <xdr:nvSpPr>
                  <xdr:cNvPr id="4227" name="Line 131"/>
                  <xdr:cNvSpPr>
                    <a:spLocks noChangeAspect="1" noChangeShapeType="1"/>
                  </xdr:cNvSpPr>
                </xdr:nvSpPr>
                <xdr:spPr bwMode="auto">
                  <a:xfrm flipH="1" flipV="1">
                    <a:off x="828" y="4548"/>
                    <a:ext cx="0" cy="23"/>
                  </a:xfrm>
                  <a:prstGeom prst="line">
                    <a:avLst/>
                  </a:prstGeom>
                  <a:noFill/>
                  <a:ln w="952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4228" name="Line 132"/>
                  <xdr:cNvSpPr>
                    <a:spLocks noChangeAspect="1" noChangeShapeType="1"/>
                  </xdr:cNvSpPr>
                </xdr:nvSpPr>
                <xdr:spPr bwMode="auto">
                  <a:xfrm flipH="1" flipV="1">
                    <a:off x="818" y="4548"/>
                    <a:ext cx="0" cy="23"/>
                  </a:xfrm>
                  <a:prstGeom prst="line">
                    <a:avLst/>
                  </a:prstGeom>
                  <a:noFill/>
                  <a:ln w="952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4229" name="Line 133"/>
                  <xdr:cNvSpPr>
                    <a:spLocks noChangeAspect="1" noChangeShapeType="1"/>
                  </xdr:cNvSpPr>
                </xdr:nvSpPr>
                <xdr:spPr bwMode="auto">
                  <a:xfrm>
                    <a:off x="810" y="4557"/>
                    <a:ext cx="25" cy="0"/>
                  </a:xfrm>
                  <a:prstGeom prst="line">
                    <a:avLst/>
                  </a:prstGeom>
                  <a:noFill/>
                  <a:ln w="952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4230" name="Text Box 134"/>
                  <xdr:cNvSpPr txBox="1">
                    <a:spLocks noChangeAspect="1" noChangeArrowheads="1"/>
                  </xdr:cNvSpPr>
                </xdr:nvSpPr>
                <xdr:spPr bwMode="auto">
                  <a:xfrm>
                    <a:off x="814" y="4532"/>
                    <a:ext cx="17" cy="18"/>
                  </a:xfrm>
                  <a:prstGeom prst="rect">
                    <a:avLst/>
                  </a:prstGeom>
                  <a:noFill/>
                  <a:ln>
                    <a:noFill/>
                  </a:ln>
                  <a:effectLst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 algn="ctr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  <xdr:txBody>
                  <a:bodyPr vertOverflow="clip" wrap="square" lIns="0" tIns="0" rIns="0" bIns="0" anchor="ctr" upright="1"/>
                  <a:lstStyle/>
                  <a:p>
                    <a:pPr algn="ctr" rtl="0">
                      <a:defRPr sz="1000"/>
                    </a:pPr>
                    <a:r>
                      <a:rPr lang="de-CH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</a:t>
                    </a:r>
                    <a:endParaRPr lang="de-CH"/>
                  </a:p>
                </xdr:txBody>
              </xdr:sp>
              <xdr:sp macro="" textlink="">
                <xdr:nvSpPr>
                  <xdr:cNvPr id="4231" name="Line 135"/>
                  <xdr:cNvSpPr>
                    <a:spLocks noChangeAspect="1" noChangeShapeType="1"/>
                  </xdr:cNvSpPr>
                </xdr:nvSpPr>
                <xdr:spPr bwMode="auto">
                  <a:xfrm flipV="1">
                    <a:off x="823" y="4552"/>
                    <a:ext cx="10" cy="9"/>
                  </a:xfrm>
                  <a:prstGeom prst="line">
                    <a:avLst/>
                  </a:prstGeom>
                  <a:noFill/>
                  <a:ln w="19050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4232" name="Line 136"/>
                  <xdr:cNvSpPr>
                    <a:spLocks noChangeAspect="1" noChangeShapeType="1"/>
                  </xdr:cNvSpPr>
                </xdr:nvSpPr>
                <xdr:spPr bwMode="auto">
                  <a:xfrm flipV="1">
                    <a:off x="813" y="4552"/>
                    <a:ext cx="10" cy="9"/>
                  </a:xfrm>
                  <a:prstGeom prst="line">
                    <a:avLst/>
                  </a:prstGeom>
                  <a:noFill/>
                  <a:ln w="19050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4233" name="Group 137"/>
                <xdr:cNvGrpSpPr>
                  <a:grpSpLocks noChangeAspect="1"/>
                </xdr:cNvGrpSpPr>
              </xdr:nvGrpSpPr>
              <xdr:grpSpPr bwMode="auto">
                <a:xfrm>
                  <a:off x="322" y="292"/>
                  <a:ext cx="83" cy="298"/>
                  <a:chOff x="605" y="4561"/>
                  <a:chExt cx="93" cy="336"/>
                </a:xfrm>
              </xdr:grpSpPr>
              <xdr:sp macro="" textlink="">
                <xdr:nvSpPr>
                  <xdr:cNvPr id="4234" name="Text Box 138"/>
                  <xdr:cNvSpPr txBox="1">
                    <a:spLocks noChangeAspect="1" noChangeArrowheads="1"/>
                  </xdr:cNvSpPr>
                </xdr:nvSpPr>
                <xdr:spPr bwMode="auto">
                  <a:xfrm>
                    <a:off x="605" y="4561"/>
                    <a:ext cx="25" cy="42"/>
                  </a:xfrm>
                  <a:prstGeom prst="rect">
                    <a:avLst/>
                  </a:prstGeom>
                  <a:solidFill>
                    <a:srgbClr val="FFFFFF"/>
                  </a:solidFill>
                  <a:ln>
                    <a:noFill/>
                  </a:ln>
                  <a:effectLst/>
                  <a:extLst>
                    <a:ext uri="{91240B29-F687-4F45-9708-019B960494DF}">
                      <a14:hiddenLine xmlns:a14="http://schemas.microsoft.com/office/drawing/2010/main" w="9525" algn="ctr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  <xdr:txBody>
                  <a:bodyPr vertOverflow="clip" vert="vert270" wrap="square" lIns="0" tIns="0" rIns="0" bIns="0" anchor="ctr" upright="1"/>
                  <a:lstStyle/>
                  <a:p>
                    <a:pPr algn="ctr" rtl="0">
                      <a:defRPr sz="1000"/>
                    </a:pPr>
                    <a:r>
                      <a:rPr lang="de-CH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15 cm</a:t>
                    </a:r>
                    <a:endParaRPr lang="de-CH"/>
                  </a:p>
                </xdr:txBody>
              </xdr:sp>
              <xdr:grpSp>
                <xdr:nvGrpSpPr>
                  <xdr:cNvPr id="4235" name="Group 139"/>
                  <xdr:cNvGrpSpPr>
                    <a:grpSpLocks noChangeAspect="1"/>
                  </xdr:cNvGrpSpPr>
                </xdr:nvGrpSpPr>
                <xdr:grpSpPr bwMode="auto">
                  <a:xfrm>
                    <a:off x="609" y="4570"/>
                    <a:ext cx="88" cy="327"/>
                    <a:chOff x="310" y="4455"/>
                    <a:chExt cx="88" cy="327"/>
                  </a:xfrm>
                </xdr:grpSpPr>
                <xdr:sp macro="" textlink="">
                  <xdr:nvSpPr>
                    <xdr:cNvPr id="4236" name="Text Box 140"/>
                    <xdr:cNvSpPr txBox="1">
                      <a:spLocks noChangeAspect="1" noChangeArrowheads="1"/>
                    </xdr:cNvSpPr>
                  </xdr:nvSpPr>
                  <xdr:spPr bwMode="auto">
                    <a:xfrm>
                      <a:off x="313" y="4586"/>
                      <a:ext cx="21" cy="97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9525" algn="ctr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  <xdr:txBody>
                    <a:bodyPr vertOverflow="clip" vert="vert270" wrap="square" lIns="0" tIns="0" rIns="0" bIns="0" anchor="ctr" upright="1"/>
                    <a:lstStyle/>
                    <a:p>
                      <a:pPr algn="ctr" rtl="0">
                        <a:defRPr sz="1000"/>
                      </a:pPr>
                      <a:r>
                        <a:rPr lang="de-CH" sz="800" b="0" i="0" u="none" strike="noStrike" baseline="0">
                          <a:solidFill>
                            <a:srgbClr val="000000"/>
                          </a:solidFill>
                          <a:latin typeface="Arial"/>
                          <a:cs typeface="Arial"/>
                        </a:rPr>
                        <a:t>Grabentiefe</a:t>
                      </a:r>
                      <a:r>
                        <a:rPr lang="de-CH" sz="1000" b="0" i="0" u="none" strike="noStrike" baseline="0">
                          <a:solidFill>
                            <a:srgbClr val="000000"/>
                          </a:solidFill>
                          <a:latin typeface="Arial"/>
                          <a:cs typeface="Arial"/>
                        </a:rPr>
                        <a:t> </a:t>
                      </a:r>
                      <a:endParaRPr lang="de-CH"/>
                    </a:p>
                  </xdr:txBody>
                </xdr:sp>
                <xdr:sp macro="" textlink="">
                  <xdr:nvSpPr>
                    <xdr:cNvPr id="4237" name="Text Box 141"/>
                    <xdr:cNvSpPr txBox="1">
                      <a:spLocks noChangeAspect="1" noChangeArrowheads="1"/>
                    </xdr:cNvSpPr>
                  </xdr:nvSpPr>
                  <xdr:spPr bwMode="auto">
                    <a:xfrm>
                      <a:off x="341" y="4661"/>
                      <a:ext cx="17" cy="50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>
                      <a:noFill/>
                    </a:ln>
                    <a:effectLst/>
                    <a:extLst>
                      <a:ext uri="{91240B29-F687-4F45-9708-019B960494DF}">
                        <a14:hiddenLine xmlns:a14="http://schemas.microsoft.com/office/drawing/2010/main" w="9525" algn="ctr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  <a:ext uri="{AF507438-7753-43E0-B8FC-AC1667EBCBE1}">
                        <a14:hiddenEffects xmlns:a14="http://schemas.microsoft.com/office/drawing/2010/main">
                          <a:effectLst>
                            <a:outerShdw dist="35921" dir="2700000" algn="ctr" rotWithShape="0">
                              <a:srgbClr val="808080"/>
                            </a:outerShdw>
                          </a:effectLst>
                        </a14:hiddenEffects>
                      </a:ext>
                    </a:extLst>
                  </xdr:spPr>
                  <xdr:txBody>
                    <a:bodyPr vertOverflow="clip" vert="vert270" wrap="square" lIns="0" tIns="0" rIns="0" bIns="0" anchor="ctr" upright="1"/>
                    <a:lstStyle/>
                    <a:p>
                      <a:pPr algn="ctr" rtl="0">
                        <a:defRPr sz="1000"/>
                      </a:pPr>
                      <a:r>
                        <a:rPr lang="de-CH" sz="800" b="0" i="0" u="none" strike="noStrike" baseline="0">
                          <a:solidFill>
                            <a:srgbClr val="000000"/>
                          </a:solidFill>
                          <a:latin typeface="Arial"/>
                          <a:cs typeface="Arial"/>
                        </a:rPr>
                        <a:t>H</a:t>
                      </a:r>
                      <a:r>
                        <a:rPr lang="de-CH" sz="800" b="0" i="0" u="none" strike="noStrike" baseline="-25000">
                          <a:solidFill>
                            <a:srgbClr val="000000"/>
                          </a:solidFill>
                          <a:latin typeface="Arial"/>
                          <a:cs typeface="Arial"/>
                        </a:rPr>
                        <a:t>frei</a:t>
                      </a:r>
                      <a:endParaRPr lang="de-CH"/>
                    </a:p>
                  </xdr:txBody>
                </xdr:sp>
                <xdr:grpSp>
                  <xdr:nvGrpSpPr>
                    <xdr:cNvPr id="4238" name="Group 142"/>
                    <xdr:cNvGrpSpPr>
                      <a:grpSpLocks noChangeAspect="1"/>
                    </xdr:cNvGrpSpPr>
                  </xdr:nvGrpSpPr>
                  <xdr:grpSpPr bwMode="auto">
                    <a:xfrm>
                      <a:off x="310" y="4455"/>
                      <a:ext cx="88" cy="327"/>
                      <a:chOff x="310" y="4455"/>
                      <a:chExt cx="88" cy="327"/>
                    </a:xfrm>
                  </xdr:grpSpPr>
                  <xdr:sp macro="" textlink="">
                    <xdr:nvSpPr>
                      <xdr:cNvPr id="4239" name="Line 143"/>
                      <xdr:cNvSpPr>
                        <a:spLocks noChangeAspect="1" noChangeShapeType="1"/>
                      </xdr:cNvSpPr>
                    </xdr:nvSpPr>
                    <xdr:spPr bwMode="auto">
                      <a:xfrm flipH="1">
                        <a:off x="331" y="4456"/>
                        <a:ext cx="0" cy="324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40" name="Line 144"/>
                      <xdr:cNvSpPr>
                        <a:spLocks noChangeAspect="1" noChangeShapeType="1"/>
                      </xdr:cNvSpPr>
                    </xdr:nvSpPr>
                    <xdr:spPr bwMode="auto">
                      <a:xfrm>
                        <a:off x="310" y="4768"/>
                        <a:ext cx="88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41" name="Line 145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326" y="4763"/>
                        <a:ext cx="9" cy="10"/>
                      </a:xfrm>
                      <a:prstGeom prst="line">
                        <a:avLst/>
                      </a:prstGeom>
                      <a:noFill/>
                      <a:ln w="19050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42" name="Line 146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326" y="4470"/>
                        <a:ext cx="12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43" name="Line 147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326" y="4466"/>
                        <a:ext cx="10" cy="9"/>
                      </a:xfrm>
                      <a:prstGeom prst="line">
                        <a:avLst/>
                      </a:prstGeom>
                      <a:noFill/>
                      <a:ln w="19050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44" name="Line 148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326" y="4455"/>
                        <a:ext cx="10" cy="9"/>
                      </a:xfrm>
                      <a:prstGeom prst="line">
                        <a:avLst/>
                      </a:prstGeom>
                      <a:noFill/>
                      <a:ln w="19050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45" name="Line 149"/>
                      <xdr:cNvSpPr>
                        <a:spLocks noChangeAspect="1" noChangeShapeType="1"/>
                      </xdr:cNvSpPr>
                    </xdr:nvSpPr>
                    <xdr:spPr bwMode="auto">
                      <a:xfrm flipH="1" flipV="1">
                        <a:off x="359" y="4613"/>
                        <a:ext cx="0" cy="169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46" name="Line 150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354" y="4633"/>
                        <a:ext cx="10" cy="10"/>
                      </a:xfrm>
                      <a:prstGeom prst="line">
                        <a:avLst/>
                      </a:prstGeom>
                      <a:noFill/>
                      <a:ln w="19050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47" name="Line 151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353" y="4763"/>
                        <a:ext cx="10" cy="10"/>
                      </a:xfrm>
                      <a:prstGeom prst="line">
                        <a:avLst/>
                      </a:prstGeom>
                      <a:noFill/>
                      <a:ln w="19050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48" name="Line 152"/>
                      <xdr:cNvSpPr>
                        <a:spLocks noChangeAspect="1" noChangeShapeType="1"/>
                      </xdr:cNvSpPr>
                    </xdr:nvSpPr>
                    <xdr:spPr bwMode="auto">
                      <a:xfrm>
                        <a:off x="348" y="4639"/>
                        <a:ext cx="49" cy="0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</xdr:grpSp>
              <xdr:sp macro="" textlink="">
                <xdr:nvSpPr>
                  <xdr:cNvPr id="4249" name="Line 153"/>
                  <xdr:cNvSpPr>
                    <a:spLocks noChangeAspect="1" noChangeShapeType="1"/>
                  </xdr:cNvSpPr>
                </xdr:nvSpPr>
                <xdr:spPr bwMode="auto">
                  <a:xfrm flipV="1">
                    <a:off x="623" y="4574"/>
                    <a:ext cx="75" cy="0"/>
                  </a:xfrm>
                  <a:prstGeom prst="line">
                    <a:avLst/>
                  </a:prstGeom>
                  <a:noFill/>
                  <a:ln w="952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4250" name="Group 154"/>
                <xdr:cNvGrpSpPr>
                  <a:grpSpLocks noChangeAspect="1"/>
                </xdr:cNvGrpSpPr>
              </xdr:nvGrpSpPr>
              <xdr:grpSpPr bwMode="auto">
                <a:xfrm>
                  <a:off x="402" y="582"/>
                  <a:ext cx="127" cy="26"/>
                  <a:chOff x="393" y="4777"/>
                  <a:chExt cx="143" cy="29"/>
                </a:xfrm>
              </xdr:grpSpPr>
              <xdr:sp macro="" textlink="">
                <xdr:nvSpPr>
                  <xdr:cNvPr id="4251" name="Text Box 155"/>
                  <xdr:cNvSpPr txBox="1">
                    <a:spLocks noChangeAspect="1" noChangeArrowheads="1"/>
                  </xdr:cNvSpPr>
                </xdr:nvSpPr>
                <xdr:spPr bwMode="auto">
                  <a:xfrm>
                    <a:off x="428" y="4781"/>
                    <a:ext cx="76" cy="17"/>
                  </a:xfrm>
                  <a:prstGeom prst="rect">
                    <a:avLst/>
                  </a:prstGeom>
                  <a:solidFill>
                    <a:srgbClr val="FFFFFF"/>
                  </a:solidFill>
                  <a:ln>
                    <a:noFill/>
                  </a:ln>
                  <a:effectLst/>
                  <a:extLst>
                    <a:ext uri="{91240B29-F687-4F45-9708-019B960494DF}">
                      <a14:hiddenLine xmlns:a14="http://schemas.microsoft.com/office/drawing/2010/main" w="9525" algn="ctr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  <xdr:txBody>
                  <a:bodyPr vertOverflow="clip" wrap="square" lIns="0" tIns="0" rIns="0" bIns="0" anchor="ctr" upright="1"/>
                  <a:lstStyle/>
                  <a:p>
                    <a:pPr algn="ctr" rtl="0">
                      <a:defRPr sz="1000"/>
                    </a:pPr>
                    <a:r>
                      <a:rPr lang="de-CH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Grabenbreite</a:t>
                    </a:r>
                    <a:endParaRPr lang="de-CH"/>
                  </a:p>
                </xdr:txBody>
              </xdr:sp>
              <xdr:sp macro="" textlink="">
                <xdr:nvSpPr>
                  <xdr:cNvPr id="4252" name="Line 156"/>
                  <xdr:cNvSpPr>
                    <a:spLocks noChangeAspect="1" noChangeShapeType="1"/>
                  </xdr:cNvSpPr>
                </xdr:nvSpPr>
                <xdr:spPr bwMode="auto">
                  <a:xfrm>
                    <a:off x="402" y="4777"/>
                    <a:ext cx="0" cy="29"/>
                  </a:xfrm>
                  <a:prstGeom prst="line">
                    <a:avLst/>
                  </a:prstGeom>
                  <a:noFill/>
                  <a:ln w="952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4253" name="Line 157"/>
                  <xdr:cNvSpPr>
                    <a:spLocks noChangeAspect="1" noChangeShapeType="1"/>
                  </xdr:cNvSpPr>
                </xdr:nvSpPr>
                <xdr:spPr bwMode="auto">
                  <a:xfrm>
                    <a:off x="527" y="4777"/>
                    <a:ext cx="0" cy="29"/>
                  </a:xfrm>
                  <a:prstGeom prst="line">
                    <a:avLst/>
                  </a:prstGeom>
                  <a:noFill/>
                  <a:ln w="952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4254" name="Line 158"/>
                  <xdr:cNvSpPr>
                    <a:spLocks noChangeAspect="1" noChangeShapeType="1"/>
                  </xdr:cNvSpPr>
                </xdr:nvSpPr>
                <xdr:spPr bwMode="auto">
                  <a:xfrm>
                    <a:off x="393" y="4796"/>
                    <a:ext cx="143" cy="0"/>
                  </a:xfrm>
                  <a:prstGeom prst="line">
                    <a:avLst/>
                  </a:prstGeom>
                  <a:noFill/>
                  <a:ln w="9525">
                    <a:solidFill>
                      <a:srgbClr val="000000"/>
                    </a:solidFill>
                    <a:round/>
                    <a:headEnd type="none" w="sm" len="sm"/>
                    <a:tailEnd type="none" w="sm" len="sm"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4255" name="Line 159"/>
                  <xdr:cNvSpPr>
                    <a:spLocks noChangeAspect="1" noChangeShapeType="1"/>
                  </xdr:cNvSpPr>
                </xdr:nvSpPr>
                <xdr:spPr bwMode="auto">
                  <a:xfrm flipV="1">
                    <a:off x="522" y="4791"/>
                    <a:ext cx="10" cy="10"/>
                  </a:xfrm>
                  <a:prstGeom prst="line">
                    <a:avLst/>
                  </a:prstGeom>
                  <a:noFill/>
                  <a:ln w="19050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4256" name="Line 160"/>
                  <xdr:cNvSpPr>
                    <a:spLocks noChangeAspect="1" noChangeShapeType="1"/>
                  </xdr:cNvSpPr>
                </xdr:nvSpPr>
                <xdr:spPr bwMode="auto">
                  <a:xfrm flipV="1">
                    <a:off x="397" y="4791"/>
                    <a:ext cx="10" cy="10"/>
                  </a:xfrm>
                  <a:prstGeom prst="line">
                    <a:avLst/>
                  </a:prstGeom>
                  <a:noFill/>
                  <a:ln w="19050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grpSp>
              <xdr:nvGrpSpPr>
                <xdr:cNvPr id="4257" name="Group 161"/>
                <xdr:cNvGrpSpPr>
                  <a:grpSpLocks noChangeAspect="1"/>
                </xdr:cNvGrpSpPr>
              </xdr:nvGrpSpPr>
              <xdr:grpSpPr bwMode="auto">
                <a:xfrm>
                  <a:off x="524" y="466"/>
                  <a:ext cx="119" cy="126"/>
                  <a:chOff x="531" y="4642"/>
                  <a:chExt cx="133" cy="142"/>
                </a:xfrm>
              </xdr:grpSpPr>
              <xdr:sp macro="" textlink="">
                <xdr:nvSpPr>
                  <xdr:cNvPr id="4258" name="Text Box 162"/>
                  <xdr:cNvSpPr txBox="1">
                    <a:spLocks noChangeAspect="1" noChangeArrowheads="1"/>
                  </xdr:cNvSpPr>
                </xdr:nvSpPr>
                <xdr:spPr bwMode="auto">
                  <a:xfrm>
                    <a:off x="588" y="4735"/>
                    <a:ext cx="76" cy="17"/>
                  </a:xfrm>
                  <a:prstGeom prst="rect">
                    <a:avLst/>
                  </a:prstGeom>
                  <a:solidFill>
                    <a:srgbClr val="FFFFFF"/>
                  </a:solidFill>
                  <a:ln>
                    <a:noFill/>
                  </a:ln>
                  <a:effectLst/>
                  <a:extLst>
                    <a:ext uri="{91240B29-F687-4F45-9708-019B960494DF}">
                      <a14:hiddenLine xmlns:a14="http://schemas.microsoft.com/office/drawing/2010/main" w="9525" algn="ctr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  <xdr:txBody>
                  <a:bodyPr vertOverflow="clip" wrap="square" lIns="0" tIns="0" rIns="0" bIns="0" anchor="ctr" upright="1"/>
                  <a:lstStyle/>
                  <a:p>
                    <a:pPr algn="l" rtl="0">
                      <a:defRPr sz="1000"/>
                    </a:pPr>
                    <a:r>
                      <a:rPr lang="de-CH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Magerbeton</a:t>
                    </a:r>
                    <a:endParaRPr lang="de-CH"/>
                  </a:p>
                </xdr:txBody>
              </xdr:sp>
              <xdr:sp macro="" textlink="">
                <xdr:nvSpPr>
                  <xdr:cNvPr id="4259" name="Text Box 163"/>
                  <xdr:cNvSpPr txBox="1">
                    <a:spLocks noChangeAspect="1" noChangeArrowheads="1"/>
                  </xdr:cNvSpPr>
                </xdr:nvSpPr>
                <xdr:spPr bwMode="auto">
                  <a:xfrm>
                    <a:off x="588" y="4751"/>
                    <a:ext cx="76" cy="17"/>
                  </a:xfrm>
                  <a:prstGeom prst="rect">
                    <a:avLst/>
                  </a:prstGeom>
                  <a:solidFill>
                    <a:srgbClr val="FFFFFF"/>
                  </a:solidFill>
                  <a:ln>
                    <a:noFill/>
                  </a:ln>
                  <a:effectLst/>
                  <a:extLst>
                    <a:ext uri="{91240B29-F687-4F45-9708-019B960494DF}">
                      <a14:hiddenLine xmlns:a14="http://schemas.microsoft.com/office/drawing/2010/main" w="9525" algn="ctr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  <xdr:txBody>
                  <a:bodyPr vertOverflow="clip" wrap="square" lIns="0" tIns="0" rIns="0" bIns="0" anchor="ctr" upright="1"/>
                  <a:lstStyle/>
                  <a:p>
                    <a:pPr algn="l" rtl="0">
                      <a:defRPr sz="1000"/>
                    </a:pPr>
                    <a:r>
                      <a:rPr lang="de-CH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Geröll</a:t>
                    </a:r>
                    <a:endParaRPr lang="de-CH"/>
                  </a:p>
                </xdr:txBody>
              </xdr:sp>
              <xdr:grpSp>
                <xdr:nvGrpSpPr>
                  <xdr:cNvPr id="4260" name="Group 164"/>
                  <xdr:cNvGrpSpPr>
                    <a:grpSpLocks noChangeAspect="1"/>
                  </xdr:cNvGrpSpPr>
                </xdr:nvGrpSpPr>
                <xdr:grpSpPr bwMode="auto">
                  <a:xfrm>
                    <a:off x="531" y="4642"/>
                    <a:ext cx="51" cy="142"/>
                    <a:chOff x="531" y="4642"/>
                    <a:chExt cx="51" cy="142"/>
                  </a:xfrm>
                </xdr:grpSpPr>
                <xdr:sp macro="" textlink="">
                  <xdr:nvSpPr>
                    <xdr:cNvPr id="4261" name="Line 165"/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532" y="4768"/>
                      <a:ext cx="50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4262" name="Line 166"/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531" y="4652"/>
                      <a:ext cx="50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4263" name="Line 167"/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532" y="4748"/>
                      <a:ext cx="50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4264" name="Line 168"/>
                    <xdr:cNvSpPr>
                      <a:spLocks noChangeAspect="1" noChangeShapeType="1"/>
                    </xdr:cNvSpPr>
                  </xdr:nvSpPr>
                  <xdr:spPr bwMode="auto">
                    <a:xfrm>
                      <a:off x="532" y="4739"/>
                      <a:ext cx="50" cy="0"/>
                    </a:xfrm>
                    <a:prstGeom prst="line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grpSp>
                  <xdr:nvGrpSpPr>
                    <xdr:cNvPr id="4265" name="Group 169"/>
                    <xdr:cNvGrpSpPr>
                      <a:grpSpLocks noChangeAspect="1"/>
                    </xdr:cNvGrpSpPr>
                  </xdr:nvGrpSpPr>
                  <xdr:grpSpPr bwMode="auto">
                    <a:xfrm>
                      <a:off x="571" y="4642"/>
                      <a:ext cx="10" cy="142"/>
                      <a:chOff x="585" y="4642"/>
                      <a:chExt cx="10" cy="142"/>
                    </a:xfrm>
                  </xdr:grpSpPr>
                  <xdr:sp macro="" textlink="">
                    <xdr:nvSpPr>
                      <xdr:cNvPr id="4266" name="Line 170"/>
                      <xdr:cNvSpPr>
                        <a:spLocks noChangeAspect="1" noChangeShapeType="1"/>
                      </xdr:cNvSpPr>
                    </xdr:nvSpPr>
                    <xdr:spPr bwMode="auto">
                      <a:xfrm flipH="1" flipV="1">
                        <a:off x="590" y="4642"/>
                        <a:ext cx="0" cy="142"/>
                      </a:xfrm>
                      <a:prstGeom prst="line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67" name="Line 171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585" y="4743"/>
                        <a:ext cx="10" cy="10"/>
                      </a:xfrm>
                      <a:prstGeom prst="line">
                        <a:avLst/>
                      </a:prstGeom>
                      <a:noFill/>
                      <a:ln w="19050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68" name="Line 172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585" y="4733"/>
                        <a:ext cx="10" cy="10"/>
                      </a:xfrm>
                      <a:prstGeom prst="line">
                        <a:avLst/>
                      </a:prstGeom>
                      <a:noFill/>
                      <a:ln w="19050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69" name="Line 173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585" y="4763"/>
                        <a:ext cx="10" cy="10"/>
                      </a:xfrm>
                      <a:prstGeom prst="line">
                        <a:avLst/>
                      </a:prstGeom>
                      <a:noFill/>
                      <a:ln w="19050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4270" name="Line 174"/>
                      <xdr:cNvSpPr>
                        <a:spLocks noChangeAspect="1" noChangeShapeType="1"/>
                      </xdr:cNvSpPr>
                    </xdr:nvSpPr>
                    <xdr:spPr bwMode="auto">
                      <a:xfrm flipV="1">
                        <a:off x="585" y="4647"/>
                        <a:ext cx="10" cy="10"/>
                      </a:xfrm>
                      <a:prstGeom prst="line">
                        <a:avLst/>
                      </a:prstGeom>
                      <a:noFill/>
                      <a:ln w="19050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</xdr:grpSp>
              </xdr:grpSp>
              <xdr:sp macro="" textlink="">
                <xdr:nvSpPr>
                  <xdr:cNvPr id="4271" name="Text Box 175"/>
                  <xdr:cNvSpPr txBox="1">
                    <a:spLocks noChangeAspect="1" noChangeArrowheads="1"/>
                  </xdr:cNvSpPr>
                </xdr:nvSpPr>
                <xdr:spPr bwMode="auto">
                  <a:xfrm>
                    <a:off x="586" y="4687"/>
                    <a:ext cx="76" cy="17"/>
                  </a:xfrm>
                  <a:prstGeom prst="rect">
                    <a:avLst/>
                  </a:prstGeom>
                  <a:solidFill>
                    <a:srgbClr val="FFFFFF"/>
                  </a:solidFill>
                  <a:ln>
                    <a:noFill/>
                  </a:ln>
                  <a:effectLst/>
                  <a:extLst>
                    <a:ext uri="{91240B29-F687-4F45-9708-019B960494DF}">
                      <a14:hiddenLine xmlns:a14="http://schemas.microsoft.com/office/drawing/2010/main" w="9525" algn="ctr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  <a:ext uri="{AF507438-7753-43E0-B8FC-AC1667EBCBE1}">
                      <a14:hiddenEffects xmlns:a14="http://schemas.microsoft.com/office/drawing/2010/main">
                        <a:effectLst>
                          <a:outerShdw dist="35921" dir="2700000" algn="ctr" rotWithShape="0">
                            <a:srgbClr val="808080"/>
                          </a:outerShdw>
                        </a:effectLst>
                      </a14:hiddenEffects>
                    </a:ext>
                  </a:extLst>
                </xdr:spPr>
                <xdr:txBody>
                  <a:bodyPr vertOverflow="clip" wrap="square" lIns="0" tIns="0" rIns="0" bIns="0" anchor="ctr" upright="1"/>
                  <a:lstStyle/>
                  <a:p>
                    <a:pPr algn="l" rtl="0">
                      <a:defRPr sz="1000"/>
                    </a:pPr>
                    <a:r>
                      <a:rPr lang="de-CH" sz="8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Hüllbeton</a:t>
                    </a:r>
                    <a:endParaRPr lang="de-CH"/>
                  </a:p>
                </xdr:txBody>
              </xdr:sp>
            </xdr:grpSp>
          </xdr:grpSp>
        </xdr:grpSp>
      </xdr:grpSp>
      <xdr:grpSp>
        <xdr:nvGrpSpPr>
          <xdr:cNvPr id="4272" name="Group 176"/>
          <xdr:cNvGrpSpPr>
            <a:grpSpLocks noChangeAspect="1"/>
          </xdr:cNvGrpSpPr>
        </xdr:nvGrpSpPr>
        <xdr:grpSpPr bwMode="auto">
          <a:xfrm>
            <a:off x="418" y="405"/>
            <a:ext cx="93" cy="29"/>
            <a:chOff x="611" y="363"/>
            <a:chExt cx="105" cy="29"/>
          </a:xfrm>
        </xdr:grpSpPr>
        <xdr:sp macro="" textlink="">
          <xdr:nvSpPr>
            <xdr:cNvPr id="4273" name="Text Box 177"/>
            <xdr:cNvSpPr txBox="1">
              <a:spLocks noChangeAspect="1" noChangeArrowheads="1"/>
            </xdr:cNvSpPr>
          </xdr:nvSpPr>
          <xdr:spPr bwMode="auto">
            <a:xfrm>
              <a:off x="626" y="363"/>
              <a:ext cx="75" cy="29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 algn="ctr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0" tIns="0" rIns="0" bIns="0" anchor="ctr" upright="1"/>
            <a:lstStyle/>
            <a:p>
              <a:pPr algn="ctr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</a:t>
              </a:r>
              <a:r>
                <a:rPr lang="de-CH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</a:t>
              </a:r>
            </a:p>
            <a:p>
              <a:pPr algn="ctr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Arbeitsraum</a:t>
              </a:r>
              <a:endParaRPr lang="de-CH"/>
            </a:p>
          </xdr:txBody>
        </xdr:sp>
        <xdr:sp macro="" textlink="">
          <xdr:nvSpPr>
            <xdr:cNvPr id="4274" name="Line 178"/>
            <xdr:cNvSpPr>
              <a:spLocks noChangeAspect="1" noChangeShapeType="1"/>
            </xdr:cNvSpPr>
          </xdr:nvSpPr>
          <xdr:spPr bwMode="auto">
            <a:xfrm>
              <a:off x="611" y="379"/>
              <a:ext cx="105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sm" len="sm"/>
              <a:tailEnd type="triangle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275" name="Group 179"/>
          <xdr:cNvGrpSpPr>
            <a:grpSpLocks noChangeAspect="1"/>
          </xdr:cNvGrpSpPr>
        </xdr:nvGrpSpPr>
        <xdr:grpSpPr bwMode="auto">
          <a:xfrm>
            <a:off x="419" y="477"/>
            <a:ext cx="91" cy="21"/>
            <a:chOff x="613" y="438"/>
            <a:chExt cx="101" cy="23"/>
          </a:xfrm>
        </xdr:grpSpPr>
        <xdr:sp macro="" textlink="">
          <xdr:nvSpPr>
            <xdr:cNvPr id="4276" name="Line 180"/>
            <xdr:cNvSpPr>
              <a:spLocks noChangeAspect="1" noChangeShapeType="1"/>
            </xdr:cNvSpPr>
          </xdr:nvSpPr>
          <xdr:spPr bwMode="auto">
            <a:xfrm flipH="1" flipV="1">
              <a:off x="696" y="438"/>
              <a:ext cx="0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7" name="Line 181"/>
            <xdr:cNvSpPr>
              <a:spLocks noChangeAspect="1" noChangeShapeType="1"/>
            </xdr:cNvSpPr>
          </xdr:nvSpPr>
          <xdr:spPr bwMode="auto">
            <a:xfrm flipH="1" flipV="1">
              <a:off x="714" y="439"/>
              <a:ext cx="0" cy="1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8" name="Line 182"/>
            <xdr:cNvSpPr>
              <a:spLocks noChangeAspect="1" noChangeShapeType="1"/>
            </xdr:cNvSpPr>
          </xdr:nvSpPr>
          <xdr:spPr bwMode="auto">
            <a:xfrm flipH="1" flipV="1">
              <a:off x="613" y="438"/>
              <a:ext cx="0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9" name="Line 183"/>
            <xdr:cNvSpPr>
              <a:spLocks noChangeAspect="1" noChangeShapeType="1"/>
            </xdr:cNvSpPr>
          </xdr:nvSpPr>
          <xdr:spPr bwMode="auto">
            <a:xfrm flipV="1">
              <a:off x="630" y="445"/>
              <a:ext cx="66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sm" len="sm"/>
              <a:tailEnd type="triangle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0" name="Line 184"/>
            <xdr:cNvSpPr>
              <a:spLocks noChangeAspect="1" noChangeShapeType="1"/>
            </xdr:cNvSpPr>
          </xdr:nvSpPr>
          <xdr:spPr bwMode="auto">
            <a:xfrm>
              <a:off x="696" y="445"/>
              <a:ext cx="1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sm" len="sm"/>
              <a:tailEnd type="triangle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1" name="Line 185"/>
            <xdr:cNvSpPr>
              <a:spLocks noChangeAspect="1" noChangeShapeType="1"/>
            </xdr:cNvSpPr>
          </xdr:nvSpPr>
          <xdr:spPr bwMode="auto">
            <a:xfrm flipH="1" flipV="1">
              <a:off x="630" y="438"/>
              <a:ext cx="0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2" name="Line 186"/>
            <xdr:cNvSpPr>
              <a:spLocks noChangeAspect="1" noChangeShapeType="1"/>
            </xdr:cNvSpPr>
          </xdr:nvSpPr>
          <xdr:spPr bwMode="auto">
            <a:xfrm>
              <a:off x="613" y="445"/>
              <a:ext cx="17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sm" len="sm"/>
              <a:tailEnd type="triangle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2</xdr:col>
      <xdr:colOff>228600</xdr:colOff>
      <xdr:row>23</xdr:row>
      <xdr:rowOff>57150</xdr:rowOff>
    </xdr:from>
    <xdr:to>
      <xdr:col>4</xdr:col>
      <xdr:colOff>0</xdr:colOff>
      <xdr:row>24</xdr:row>
      <xdr:rowOff>47625</xdr:rowOff>
    </xdr:to>
    <xdr:sp macro="" textlink="">
      <xdr:nvSpPr>
        <xdr:cNvPr id="4181" name="Text Box 85"/>
        <xdr:cNvSpPr txBox="1">
          <a:spLocks noChangeAspect="1" noChangeArrowheads="1"/>
        </xdr:cNvSpPr>
      </xdr:nvSpPr>
      <xdr:spPr bwMode="auto">
        <a:xfrm>
          <a:off x="1076325" y="3571875"/>
          <a:ext cx="46672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 Muffe</a:t>
          </a:r>
          <a:endParaRPr lang="de-CH"/>
        </a:p>
      </xdr:txBody>
    </xdr:sp>
    <xdr:clientData/>
  </xdr:twoCellAnchor>
  <xdr:twoCellAnchor>
    <xdr:from>
      <xdr:col>0</xdr:col>
      <xdr:colOff>0</xdr:colOff>
      <xdr:row>5</xdr:row>
      <xdr:rowOff>9525</xdr:rowOff>
    </xdr:from>
    <xdr:to>
      <xdr:col>16</xdr:col>
      <xdr:colOff>333375</xdr:colOff>
      <xdr:row>10</xdr:row>
      <xdr:rowOff>19050</xdr:rowOff>
    </xdr:to>
    <xdr:grpSp>
      <xdr:nvGrpSpPr>
        <xdr:cNvPr id="4307" name="Group 211"/>
        <xdr:cNvGrpSpPr>
          <a:grpSpLocks/>
        </xdr:cNvGrpSpPr>
      </xdr:nvGrpSpPr>
      <xdr:grpSpPr bwMode="auto">
        <a:xfrm>
          <a:off x="0" y="647700"/>
          <a:ext cx="6105525" cy="657225"/>
          <a:chOff x="0" y="68"/>
          <a:chExt cx="641" cy="69"/>
        </a:xfrm>
      </xdr:grpSpPr>
      <xdr:sp macro="" textlink="">
        <xdr:nvSpPr>
          <xdr:cNvPr id="4302" name="Text Box 206"/>
          <xdr:cNvSpPr txBox="1">
            <a:spLocks noChangeArrowheads="1"/>
          </xdr:cNvSpPr>
        </xdr:nvSpPr>
        <xdr:spPr bwMode="auto">
          <a:xfrm>
            <a:off x="0" y="68"/>
            <a:ext cx="641" cy="1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prstDash val="lgDash"/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1314000" tIns="0" rIns="0" bIns="0" anchor="t" upright="1"/>
          <a:lstStyle/>
          <a:p>
            <a:pPr algn="l" rtl="0">
              <a:defRPr sz="1000"/>
            </a:pPr>
            <a:r>
              <a:rPr lang="de-CH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Öffentliche Bauvorhaben</a:t>
            </a:r>
            <a:endParaRPr lang="de-CH"/>
          </a:p>
        </xdr:txBody>
      </xdr:sp>
      <xdr:sp macro="" textlink="">
        <xdr:nvSpPr>
          <xdr:cNvPr id="4306" name="Text Box 210"/>
          <xdr:cNvSpPr txBox="1">
            <a:spLocks noChangeArrowheads="1"/>
          </xdr:cNvSpPr>
        </xdr:nvSpPr>
        <xdr:spPr bwMode="auto">
          <a:xfrm>
            <a:off x="0" y="90"/>
            <a:ext cx="641" cy="4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prstDash val="lgDash"/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1314000" tIns="0" rIns="0" bIns="0" anchor="t" upright="1"/>
          <a:lstStyle/>
          <a:p>
            <a:pPr algn="l" rtl="0">
              <a:defRPr sz="1000"/>
            </a:pPr>
            <a:r>
              <a:rPr lang="de-CH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Realisierung</a:t>
            </a:r>
          </a:p>
          <a:p>
            <a:pPr algn="l" rtl="0">
              <a:defRPr sz="1000"/>
            </a:pPr>
            <a:r>
              <a:rPr lang="de-CH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Grabenmasse</a:t>
            </a:r>
            <a:endParaRPr lang="de-CH"/>
          </a:p>
        </xdr:txBody>
      </xdr:sp>
    </xdr:grpSp>
    <xdr:clientData/>
  </xdr:twoCellAnchor>
  <xdr:twoCellAnchor editAs="oneCell">
    <xdr:from>
      <xdr:col>10</xdr:col>
      <xdr:colOff>161925</xdr:colOff>
      <xdr:row>0</xdr:row>
      <xdr:rowOff>76200</xdr:rowOff>
    </xdr:from>
    <xdr:to>
      <xdr:col>16</xdr:col>
      <xdr:colOff>350409</xdr:colOff>
      <xdr:row>2</xdr:row>
      <xdr:rowOff>114900</xdr:rowOff>
    </xdr:to>
    <xdr:pic>
      <xdr:nvPicPr>
        <xdr:cNvPr id="189" name="Grafik 18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76200"/>
          <a:ext cx="2303034" cy="38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85725</xdr:colOff>
          <xdr:row>0</xdr:row>
          <xdr:rowOff>0</xdr:rowOff>
        </xdr:from>
        <xdr:to>
          <xdr:col>35</xdr:col>
          <xdr:colOff>0</xdr:colOff>
          <xdr:row>0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 editAs="oneCell">
    <xdr:from>
      <xdr:col>29</xdr:col>
      <xdr:colOff>207241</xdr:colOff>
      <xdr:row>0</xdr:row>
      <xdr:rowOff>76200</xdr:rowOff>
    </xdr:from>
    <xdr:to>
      <xdr:col>34</xdr:col>
      <xdr:colOff>792311</xdr:colOff>
      <xdr:row>2</xdr:row>
      <xdr:rowOff>114900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09036" y="76200"/>
          <a:ext cx="2316889" cy="38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85725</xdr:colOff>
          <xdr:row>0</xdr:row>
          <xdr:rowOff>0</xdr:rowOff>
        </xdr:from>
        <xdr:to>
          <xdr:col>33</xdr:col>
          <xdr:colOff>323850</xdr:colOff>
          <xdr:row>0</xdr:row>
          <xdr:rowOff>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 editAs="oneCell">
    <xdr:from>
      <xdr:col>28</xdr:col>
      <xdr:colOff>38100</xdr:colOff>
      <xdr:row>0</xdr:row>
      <xdr:rowOff>76200</xdr:rowOff>
    </xdr:from>
    <xdr:to>
      <xdr:col>33</xdr:col>
      <xdr:colOff>531384</xdr:colOff>
      <xdr:row>2</xdr:row>
      <xdr:rowOff>114900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0900" y="76200"/>
          <a:ext cx="2303034" cy="38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38100</xdr:colOff>
      <xdr:row>0</xdr:row>
      <xdr:rowOff>76200</xdr:rowOff>
    </xdr:from>
    <xdr:to>
      <xdr:col>33</xdr:col>
      <xdr:colOff>531384</xdr:colOff>
      <xdr:row>2</xdr:row>
      <xdr:rowOff>114900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0900" y="76200"/>
          <a:ext cx="2303034" cy="38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133350</xdr:colOff>
      <xdr:row>0</xdr:row>
      <xdr:rowOff>76200</xdr:rowOff>
    </xdr:from>
    <xdr:to>
      <xdr:col>37</xdr:col>
      <xdr:colOff>493284</xdr:colOff>
      <xdr:row>2</xdr:row>
      <xdr:rowOff>114900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0" y="76200"/>
          <a:ext cx="2303034" cy="38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85725</xdr:colOff>
          <xdr:row>0</xdr:row>
          <xdr:rowOff>0</xdr:rowOff>
        </xdr:from>
        <xdr:to>
          <xdr:col>37</xdr:col>
          <xdr:colOff>323850</xdr:colOff>
          <xdr:row>0</xdr:row>
          <xdr:rowOff>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 editAs="oneCell">
    <xdr:from>
      <xdr:col>31</xdr:col>
      <xdr:colOff>133350</xdr:colOff>
      <xdr:row>0</xdr:row>
      <xdr:rowOff>76200</xdr:rowOff>
    </xdr:from>
    <xdr:to>
      <xdr:col>37</xdr:col>
      <xdr:colOff>493284</xdr:colOff>
      <xdr:row>2</xdr:row>
      <xdr:rowOff>114900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0" y="76200"/>
          <a:ext cx="2303034" cy="38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mments" Target="../comments5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AK70"/>
  <sheetViews>
    <sheetView tabSelected="1" workbookViewId="0">
      <selection activeCell="J54" sqref="J54"/>
    </sheetView>
  </sheetViews>
  <sheetFormatPr baseColWidth="10" defaultRowHeight="12.75" x14ac:dyDescent="0.2"/>
  <cols>
    <col min="1" max="1" width="7.42578125" style="62" customWidth="1"/>
    <col min="2" max="2" width="5.28515625" style="62" customWidth="1"/>
    <col min="3" max="3" width="5.140625" style="62" customWidth="1"/>
    <col min="4" max="17" width="5.28515625" style="62" customWidth="1"/>
    <col min="18" max="18" width="11.42578125" style="62"/>
    <col min="19" max="37" width="5.7109375" style="62" hidden="1" customWidth="1"/>
    <col min="38" max="16384" width="11.42578125" style="62"/>
  </cols>
  <sheetData>
    <row r="1" spans="1:17" ht="15" customHeight="1" x14ac:dyDescent="0.2"/>
    <row r="2" spans="1:17" ht="12" customHeight="1" x14ac:dyDescent="0.2">
      <c r="A2" s="151" t="s">
        <v>42</v>
      </c>
      <c r="B2" s="151"/>
    </row>
    <row r="3" spans="1:17" s="5" customFormat="1" ht="12" customHeight="1" x14ac:dyDescent="0.3">
      <c r="A3" s="152" t="s">
        <v>43</v>
      </c>
      <c r="B3" s="152"/>
      <c r="C3" s="3"/>
      <c r="D3" s="3"/>
      <c r="E3" s="4"/>
      <c r="F3" s="4"/>
      <c r="G3" s="4"/>
      <c r="H3" s="4"/>
    </row>
    <row r="4" spans="1:17" s="5" customFormat="1" ht="3.95" customHeight="1" x14ac:dyDescent="0.3">
      <c r="A4" s="150"/>
      <c r="B4" s="150"/>
      <c r="C4" s="6"/>
      <c r="D4" s="10"/>
      <c r="E4" s="7"/>
      <c r="F4" s="8"/>
      <c r="G4" s="9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s="5" customFormat="1" ht="8.1" customHeight="1" x14ac:dyDescent="0.3">
      <c r="A5" s="101"/>
      <c r="B5" s="101"/>
      <c r="C5" s="102"/>
      <c r="D5" s="102"/>
      <c r="E5" s="102"/>
      <c r="F5" s="103"/>
      <c r="G5" s="103"/>
      <c r="H5" s="102"/>
      <c r="I5" s="104"/>
    </row>
    <row r="6" spans="1:17" s="5" customFormat="1" ht="15.6" customHeight="1" x14ac:dyDescent="0.25">
      <c r="A6" s="147" t="s">
        <v>44</v>
      </c>
      <c r="B6" s="106"/>
      <c r="D6" s="106"/>
    </row>
    <row r="7" spans="1:17" s="5" customFormat="1" ht="2.1" customHeight="1" x14ac:dyDescent="0.25">
      <c r="A7" s="147"/>
      <c r="B7" s="106"/>
      <c r="D7" s="106"/>
    </row>
    <row r="8" spans="1:17" s="5" customFormat="1" ht="15.6" customHeight="1" x14ac:dyDescent="0.25">
      <c r="A8" s="105"/>
      <c r="B8" s="153"/>
      <c r="D8" s="106"/>
      <c r="J8" s="154"/>
    </row>
    <row r="9" spans="1:17" s="5" customFormat="1" ht="15.6" customHeight="1" x14ac:dyDescent="0.25">
      <c r="A9" s="105"/>
      <c r="B9" s="153"/>
      <c r="D9" s="106"/>
      <c r="Q9" s="107" t="s">
        <v>46</v>
      </c>
    </row>
    <row r="10" spans="1:17" s="5" customFormat="1" ht="5.0999999999999996" customHeight="1" x14ac:dyDescent="0.3">
      <c r="A10" s="108"/>
      <c r="B10" s="108"/>
      <c r="C10" s="109"/>
      <c r="D10" s="110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9.9499999999999993" customHeight="1" x14ac:dyDescent="0.2">
      <c r="A11" s="155"/>
    </row>
    <row r="35" spans="1:19" ht="12.75" customHeight="1" x14ac:dyDescent="0.2">
      <c r="A35" s="111" t="s">
        <v>70</v>
      </c>
      <c r="B35" s="111"/>
      <c r="C35" s="112"/>
      <c r="D35" s="112"/>
      <c r="E35" s="112"/>
      <c r="F35" s="112"/>
      <c r="G35" s="111"/>
      <c r="H35" s="112"/>
      <c r="I35" s="111" t="s">
        <v>0</v>
      </c>
      <c r="J35" s="2">
        <v>0.15</v>
      </c>
      <c r="K35" s="111" t="s">
        <v>1</v>
      </c>
      <c r="L35" s="140"/>
      <c r="M35" s="140"/>
      <c r="N35" s="140"/>
      <c r="O35" s="140"/>
    </row>
    <row r="36" spans="1:19" ht="12.75" customHeight="1" x14ac:dyDescent="0.2">
      <c r="A36" s="111" t="s">
        <v>69</v>
      </c>
      <c r="B36" s="111"/>
      <c r="C36" s="112"/>
      <c r="D36" s="112"/>
      <c r="E36" s="112"/>
      <c r="F36" s="112"/>
      <c r="G36" s="111"/>
      <c r="H36" s="112"/>
      <c r="I36" s="111" t="s">
        <v>2</v>
      </c>
      <c r="J36" s="2">
        <v>0.05</v>
      </c>
      <c r="K36" s="111" t="s">
        <v>1</v>
      </c>
      <c r="L36" s="140"/>
      <c r="M36" s="140"/>
      <c r="N36" s="140"/>
      <c r="O36" s="140"/>
    </row>
    <row r="37" spans="1:19" ht="8.1" customHeight="1" x14ac:dyDescent="0.2">
      <c r="A37" s="111"/>
      <c r="B37" s="111"/>
      <c r="C37" s="112"/>
      <c r="D37" s="112"/>
      <c r="E37" s="112"/>
      <c r="F37" s="112"/>
      <c r="G37" s="111"/>
      <c r="H37" s="112"/>
      <c r="I37" s="111"/>
      <c r="J37" s="100"/>
      <c r="K37" s="111"/>
      <c r="L37" s="140"/>
      <c r="M37" s="140"/>
      <c r="N37" s="140"/>
      <c r="O37" s="140"/>
    </row>
    <row r="38" spans="1:19" ht="12.75" customHeight="1" x14ac:dyDescent="0.2">
      <c r="A38" s="111" t="s">
        <v>82</v>
      </c>
      <c r="B38" s="111"/>
      <c r="C38" s="112"/>
      <c r="D38" s="112"/>
      <c r="E38" s="112"/>
      <c r="F38" s="112"/>
      <c r="G38" s="111"/>
      <c r="H38" s="112"/>
      <c r="I38" s="111" t="s">
        <v>3</v>
      </c>
      <c r="J38" s="2">
        <v>0.8</v>
      </c>
      <c r="K38" s="111" t="s">
        <v>1</v>
      </c>
      <c r="L38" s="140"/>
      <c r="M38" s="140"/>
      <c r="N38" s="140"/>
      <c r="O38" s="140"/>
    </row>
    <row r="39" spans="1:19" ht="12.75" customHeight="1" x14ac:dyDescent="0.2">
      <c r="A39" s="113" t="s">
        <v>85</v>
      </c>
      <c r="B39" s="113"/>
      <c r="C39" s="112"/>
      <c r="D39" s="112"/>
      <c r="E39" s="112"/>
      <c r="F39" s="112"/>
      <c r="G39" s="113"/>
      <c r="H39" s="112"/>
      <c r="I39" s="113" t="s">
        <v>4</v>
      </c>
      <c r="J39" s="2">
        <v>1.4</v>
      </c>
      <c r="K39" s="113" t="s">
        <v>1</v>
      </c>
      <c r="L39" s="140"/>
      <c r="M39" s="140"/>
      <c r="N39" s="140"/>
      <c r="O39" s="140"/>
    </row>
    <row r="40" spans="1:19" ht="8.1" customHeight="1" x14ac:dyDescent="0.2">
      <c r="A40" s="113"/>
      <c r="B40" s="113"/>
      <c r="C40" s="112"/>
      <c r="D40" s="112"/>
      <c r="E40" s="112"/>
      <c r="F40" s="112"/>
      <c r="G40" s="113"/>
      <c r="H40" s="112"/>
      <c r="I40" s="113"/>
      <c r="J40" s="100"/>
      <c r="K40" s="113"/>
      <c r="L40" s="140"/>
      <c r="M40" s="140"/>
      <c r="N40" s="140"/>
      <c r="O40" s="140"/>
    </row>
    <row r="41" spans="1:19" ht="12.75" customHeight="1" x14ac:dyDescent="0.2">
      <c r="A41" s="113" t="s">
        <v>68</v>
      </c>
      <c r="B41" s="113"/>
      <c r="C41" s="112"/>
      <c r="D41" s="112"/>
      <c r="E41" s="112"/>
      <c r="F41" s="112"/>
      <c r="G41" s="114"/>
      <c r="H41" s="112"/>
      <c r="I41" s="113" t="s">
        <v>65</v>
      </c>
      <c r="J41" s="2">
        <v>0</v>
      </c>
      <c r="K41" s="113" t="s">
        <v>1</v>
      </c>
      <c r="L41" s="140"/>
      <c r="M41" s="140"/>
      <c r="N41" s="140"/>
      <c r="O41" s="140"/>
    </row>
    <row r="42" spans="1:19" ht="12.75" customHeight="1" x14ac:dyDescent="0.2">
      <c r="A42" s="113" t="s">
        <v>67</v>
      </c>
      <c r="B42" s="113"/>
      <c r="C42" s="112"/>
      <c r="D42" s="112"/>
      <c r="E42" s="112"/>
      <c r="F42" s="112"/>
      <c r="G42" s="114"/>
      <c r="H42" s="112"/>
      <c r="I42" s="113" t="s">
        <v>65</v>
      </c>
      <c r="J42" s="2">
        <v>0.1</v>
      </c>
      <c r="K42" s="113" t="s">
        <v>1</v>
      </c>
      <c r="L42" s="140"/>
      <c r="M42" s="140"/>
      <c r="N42" s="140"/>
      <c r="O42" s="140"/>
    </row>
    <row r="43" spans="1:19" ht="8.1" customHeight="1" x14ac:dyDescent="0.2">
      <c r="A43" s="113"/>
      <c r="B43" s="113"/>
      <c r="C43" s="112"/>
      <c r="D43" s="112"/>
      <c r="E43" s="112"/>
      <c r="F43" s="112"/>
      <c r="G43" s="114"/>
      <c r="H43" s="112"/>
      <c r="I43" s="113"/>
      <c r="J43" s="100"/>
      <c r="K43" s="113"/>
      <c r="L43" s="140"/>
      <c r="M43" s="140"/>
      <c r="N43" s="140"/>
      <c r="O43" s="140"/>
    </row>
    <row r="44" spans="1:19" ht="12.75" customHeight="1" x14ac:dyDescent="0.2">
      <c r="A44" s="113" t="s">
        <v>6</v>
      </c>
      <c r="B44" s="113"/>
      <c r="C44" s="112"/>
      <c r="D44" s="112"/>
      <c r="E44" s="112"/>
      <c r="F44" s="112"/>
      <c r="G44" s="112"/>
      <c r="H44" s="112"/>
      <c r="I44" s="113" t="s">
        <v>66</v>
      </c>
      <c r="J44" s="123">
        <v>3.5</v>
      </c>
      <c r="K44" s="112" t="s">
        <v>1</v>
      </c>
      <c r="L44" s="140"/>
      <c r="M44" s="140"/>
      <c r="N44" s="140"/>
      <c r="O44" s="140"/>
    </row>
    <row r="45" spans="1:19" ht="8.1" customHeight="1" x14ac:dyDescent="0.2">
      <c r="A45" s="113"/>
      <c r="B45" s="113"/>
      <c r="C45" s="112"/>
      <c r="D45" s="112"/>
      <c r="E45" s="112"/>
      <c r="F45" s="112"/>
      <c r="G45" s="113"/>
      <c r="H45" s="112"/>
      <c r="I45" s="113"/>
      <c r="J45" s="146"/>
      <c r="K45" s="115"/>
      <c r="L45" s="140"/>
      <c r="M45" s="140"/>
      <c r="N45" s="140"/>
      <c r="O45" s="140"/>
    </row>
    <row r="46" spans="1:19" ht="12.75" customHeight="1" x14ac:dyDescent="0.2">
      <c r="A46" s="113" t="s">
        <v>73</v>
      </c>
      <c r="B46" s="113"/>
      <c r="C46" s="112"/>
      <c r="D46" s="112"/>
      <c r="E46" s="112"/>
      <c r="F46" s="112"/>
      <c r="G46" s="112"/>
      <c r="H46" s="112"/>
      <c r="I46" s="113" t="s">
        <v>71</v>
      </c>
      <c r="J46" s="1" t="s">
        <v>74</v>
      </c>
      <c r="K46" s="115" t="s">
        <v>16</v>
      </c>
      <c r="L46" s="140"/>
      <c r="M46" s="140"/>
      <c r="N46" s="140"/>
      <c r="O46" s="140"/>
    </row>
    <row r="47" spans="1:19" ht="8.1" customHeight="1" thickBot="1" x14ac:dyDescent="0.25">
      <c r="A47" s="112"/>
      <c r="B47" s="112"/>
      <c r="C47" s="112"/>
      <c r="D47" s="112"/>
      <c r="E47" s="112"/>
      <c r="F47" s="112"/>
      <c r="G47" s="112"/>
      <c r="H47" s="112"/>
      <c r="I47" s="112"/>
      <c r="L47" s="140"/>
      <c r="M47" s="140"/>
      <c r="N47" s="140"/>
      <c r="O47" s="140"/>
    </row>
    <row r="48" spans="1:19" ht="14.25" customHeight="1" thickBot="1" x14ac:dyDescent="0.25">
      <c r="A48" s="113" t="s">
        <v>61</v>
      </c>
      <c r="B48" s="112"/>
      <c r="C48" s="112" t="s">
        <v>64</v>
      </c>
      <c r="D48" s="112" t="s">
        <v>84</v>
      </c>
      <c r="E48" s="112"/>
      <c r="F48" s="145"/>
      <c r="G48" s="113"/>
      <c r="H48" s="112"/>
      <c r="I48" s="112" t="s">
        <v>72</v>
      </c>
      <c r="J48" s="124" t="s">
        <v>62</v>
      </c>
      <c r="K48" s="115" t="s">
        <v>16</v>
      </c>
      <c r="L48" s="197" t="str">
        <f>IF(COUNTIF(J48:J49,"x")&lt;&gt;1,"Fehler","")</f>
        <v/>
      </c>
      <c r="M48" s="197"/>
      <c r="N48" s="197"/>
      <c r="O48" s="197"/>
      <c r="S48" s="159" t="s">
        <v>62</v>
      </c>
    </row>
    <row r="49" spans="1:37" ht="14.25" customHeight="1" thickBot="1" x14ac:dyDescent="0.25">
      <c r="A49" s="113" t="s">
        <v>61</v>
      </c>
      <c r="B49" s="112"/>
      <c r="C49" s="112" t="s">
        <v>63</v>
      </c>
      <c r="D49" s="112" t="s">
        <v>84</v>
      </c>
      <c r="E49" s="112"/>
      <c r="F49" s="145"/>
      <c r="G49" s="113"/>
      <c r="H49" s="112"/>
      <c r="I49" s="112" t="s">
        <v>72</v>
      </c>
      <c r="J49" s="124"/>
      <c r="K49" s="115" t="s">
        <v>16</v>
      </c>
      <c r="L49" s="197"/>
      <c r="M49" s="197"/>
      <c r="N49" s="197"/>
      <c r="O49" s="197"/>
    </row>
    <row r="50" spans="1:37" ht="7.5" customHeight="1" thickBot="1" x14ac:dyDescent="0.25">
      <c r="A50" s="113"/>
      <c r="B50" s="112"/>
      <c r="C50" s="112"/>
      <c r="D50" s="112"/>
      <c r="E50" s="112"/>
      <c r="F50" s="145"/>
      <c r="G50" s="113"/>
      <c r="H50" s="112"/>
      <c r="I50" s="112"/>
      <c r="J50" s="196"/>
      <c r="K50" s="115"/>
      <c r="L50" s="157"/>
      <c r="M50" s="157"/>
      <c r="N50" s="157"/>
      <c r="O50" s="157"/>
    </row>
    <row r="51" spans="1:37" ht="14.25" customHeight="1" thickBot="1" x14ac:dyDescent="0.25">
      <c r="A51" s="113" t="s">
        <v>75</v>
      </c>
      <c r="B51" s="112"/>
      <c r="C51" s="112"/>
      <c r="D51" s="112"/>
      <c r="E51" s="112"/>
      <c r="F51" s="145"/>
      <c r="G51" s="113"/>
      <c r="H51" s="112"/>
      <c r="I51" s="112" t="s">
        <v>72</v>
      </c>
      <c r="J51" s="124" t="s">
        <v>62</v>
      </c>
      <c r="K51" s="115" t="s">
        <v>16</v>
      </c>
      <c r="L51" s="197" t="str">
        <f>IF(COUNTIF(J51:J52,"x")&lt;&gt;1,"Fehler","")</f>
        <v/>
      </c>
      <c r="M51" s="197"/>
      <c r="N51" s="197"/>
      <c r="O51" s="197"/>
      <c r="S51" s="197" t="str">
        <f>IF(COUNTIF(L48:O55,"Fehler")&lt;&gt;0,"Fehler","")</f>
        <v>Fehler</v>
      </c>
      <c r="T51" s="197"/>
      <c r="U51" s="197"/>
      <c r="V51" s="197"/>
    </row>
    <row r="52" spans="1:37" ht="14.25" customHeight="1" thickBot="1" x14ac:dyDescent="0.25">
      <c r="A52" s="113" t="s">
        <v>76</v>
      </c>
      <c r="B52" s="112"/>
      <c r="C52" s="112"/>
      <c r="D52" s="112"/>
      <c r="E52" s="112"/>
      <c r="F52" s="145"/>
      <c r="G52" s="113"/>
      <c r="H52" s="112"/>
      <c r="I52" s="112" t="s">
        <v>72</v>
      </c>
      <c r="J52" s="124"/>
      <c r="K52" s="115" t="s">
        <v>16</v>
      </c>
      <c r="L52" s="197"/>
      <c r="M52" s="197"/>
      <c r="N52" s="197"/>
      <c r="O52" s="197"/>
      <c r="S52" s="197"/>
      <c r="T52" s="197"/>
      <c r="U52" s="197"/>
      <c r="V52" s="197"/>
    </row>
    <row r="53" spans="1:37" ht="7.5" customHeight="1" x14ac:dyDescent="0.2">
      <c r="A53" s="113"/>
      <c r="B53" s="112"/>
      <c r="C53" s="112"/>
      <c r="D53" s="112"/>
      <c r="E53" s="112"/>
      <c r="F53" s="145"/>
      <c r="G53" s="113"/>
      <c r="H53" s="112"/>
      <c r="I53" s="112"/>
      <c r="J53" s="196"/>
      <c r="K53" s="115"/>
      <c r="L53" s="157"/>
      <c r="M53" s="157"/>
      <c r="N53" s="157"/>
      <c r="O53" s="157"/>
    </row>
    <row r="54" spans="1:37" ht="14.25" customHeight="1" x14ac:dyDescent="0.2">
      <c r="A54" s="113" t="s">
        <v>77</v>
      </c>
      <c r="B54" s="112"/>
      <c r="C54" s="112"/>
      <c r="D54" s="112"/>
      <c r="E54" s="112"/>
      <c r="F54" s="145"/>
      <c r="G54" s="113"/>
      <c r="H54" s="112"/>
      <c r="I54" s="112"/>
      <c r="J54" s="164"/>
      <c r="K54" s="115" t="s">
        <v>1</v>
      </c>
      <c r="L54" s="198" t="str">
        <f>IF(J54="","Fehler","")</f>
        <v>Fehler</v>
      </c>
      <c r="M54" s="198"/>
      <c r="N54" s="198"/>
      <c r="O54" s="198"/>
      <c r="T54" s="165"/>
      <c r="U54" s="161"/>
      <c r="V54" s="161"/>
      <c r="W54" s="161"/>
    </row>
    <row r="55" spans="1:37" ht="14.25" customHeight="1" x14ac:dyDescent="0.2">
      <c r="A55" s="113" t="s">
        <v>81</v>
      </c>
      <c r="B55" s="112"/>
      <c r="C55" s="112"/>
      <c r="D55" s="112"/>
      <c r="E55" s="112"/>
      <c r="F55" s="145"/>
      <c r="G55" s="113"/>
      <c r="H55" s="112"/>
      <c r="I55" s="112"/>
      <c r="J55" s="164">
        <v>0.15</v>
      </c>
      <c r="K55" s="115" t="s">
        <v>1</v>
      </c>
      <c r="L55" s="163"/>
      <c r="M55" s="163"/>
      <c r="N55" s="163"/>
      <c r="O55" s="163"/>
      <c r="S55" s="162">
        <v>0.1</v>
      </c>
      <c r="T55" s="160" t="s">
        <v>78</v>
      </c>
      <c r="U55" s="158"/>
      <c r="V55" s="158"/>
      <c r="W55" s="158"/>
    </row>
    <row r="56" spans="1:37" ht="7.5" customHeight="1" x14ac:dyDescent="0.2">
      <c r="A56" s="112"/>
      <c r="B56" s="112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16"/>
      <c r="Q56" s="116"/>
    </row>
    <row r="57" spans="1:37" ht="14.25" customHeight="1" x14ac:dyDescent="0.2">
      <c r="A57" s="133" t="s">
        <v>48</v>
      </c>
      <c r="B57" s="134"/>
      <c r="C57" s="61"/>
      <c r="D57" s="139"/>
      <c r="E57" s="134"/>
      <c r="F57" s="135" t="s">
        <v>9</v>
      </c>
      <c r="G57" s="128">
        <v>100</v>
      </c>
      <c r="H57" s="128">
        <v>120</v>
      </c>
      <c r="I57" s="128">
        <v>150</v>
      </c>
      <c r="J57" s="128">
        <v>200</v>
      </c>
      <c r="K57" s="130"/>
      <c r="L57" s="128">
        <v>110</v>
      </c>
      <c r="M57" s="128">
        <v>125</v>
      </c>
      <c r="N57" s="128">
        <v>160</v>
      </c>
      <c r="O57" s="128">
        <v>200</v>
      </c>
      <c r="S57" s="116">
        <v>100</v>
      </c>
      <c r="T57" s="116">
        <v>120</v>
      </c>
      <c r="U57" s="116">
        <v>150</v>
      </c>
      <c r="V57" s="116">
        <v>200</v>
      </c>
      <c r="X57" s="116">
        <v>110</v>
      </c>
      <c r="Y57" s="116">
        <v>125</v>
      </c>
      <c r="Z57" s="116">
        <v>160</v>
      </c>
      <c r="AA57" s="116">
        <v>200</v>
      </c>
    </row>
    <row r="58" spans="1:37" ht="14.25" customHeight="1" x14ac:dyDescent="0.2">
      <c r="A58" s="187" t="s">
        <v>83</v>
      </c>
      <c r="B58" s="178"/>
      <c r="C58" s="155"/>
      <c r="D58" s="167"/>
      <c r="E58" s="190" t="s">
        <v>14</v>
      </c>
      <c r="F58" s="191"/>
      <c r="G58" s="192" t="str">
        <f>IF($S$51="Fehler","--",IF($J$48="x",S58,"--"))</f>
        <v>--</v>
      </c>
      <c r="H58" s="192" t="str">
        <f t="shared" ref="H58:O61" si="0">IF($S$51="Fehler","--",IF($J$48="x",T58,"--"))</f>
        <v>--</v>
      </c>
      <c r="I58" s="192" t="str">
        <f t="shared" si="0"/>
        <v>--</v>
      </c>
      <c r="J58" s="192" t="str">
        <f t="shared" si="0"/>
        <v>--</v>
      </c>
      <c r="K58" s="192"/>
      <c r="L58" s="192" t="str">
        <f t="shared" si="0"/>
        <v>--</v>
      </c>
      <c r="M58" s="192" t="str">
        <f t="shared" si="0"/>
        <v>--</v>
      </c>
      <c r="N58" s="192" t="str">
        <f t="shared" si="0"/>
        <v>--</v>
      </c>
      <c r="O58" s="192" t="str">
        <f t="shared" si="0"/>
        <v>--</v>
      </c>
      <c r="S58" s="117">
        <f>MAX($J$54,0.1+G$57/IF($J$51="x",10,5)/1000)</f>
        <v>0.11</v>
      </c>
      <c r="T58" s="117">
        <f>MAX($J$54,0.1+H$57/IF($J$51="x",10,5)/1000)</f>
        <v>0.112</v>
      </c>
      <c r="U58" s="117">
        <f>MAX($J$54,0.1+I$57/IF($J$51="x",10,5)/1000)</f>
        <v>0.115</v>
      </c>
      <c r="V58" s="117">
        <f>MAX($J$54,0.1+J$57/IF($J$51="x",10,5)/1000)</f>
        <v>0.12000000000000001</v>
      </c>
      <c r="W58" s="122"/>
      <c r="X58" s="117">
        <f>MAX($J$54,0.1+L$57/IF($J$51="x",10,5)/1000)</f>
        <v>0.111</v>
      </c>
      <c r="Y58" s="117">
        <f>MAX($J$54,0.1+M$57/IF($J$51="x",10,5)/1000)</f>
        <v>0.1125</v>
      </c>
      <c r="Z58" s="117">
        <f>MAX($J$54,0.1+N$57/IF($J$51="x",10,5)/1000)</f>
        <v>0.11600000000000001</v>
      </c>
      <c r="AA58" s="117">
        <f>MAX($J$54,0.1+O$57/IF($J$51="x",10,5)/1000)</f>
        <v>0.12000000000000001</v>
      </c>
    </row>
    <row r="59" spans="1:37" ht="14.25" customHeight="1" x14ac:dyDescent="0.2">
      <c r="A59" s="188"/>
      <c r="B59" s="179"/>
      <c r="C59" s="169"/>
      <c r="D59" s="170"/>
      <c r="E59" s="193" t="s">
        <v>15</v>
      </c>
      <c r="F59" s="194"/>
      <c r="G59" s="181" t="str">
        <f>IF($S$51="Fehler","--",IF($J$48="x",S59,"--"))</f>
        <v>--</v>
      </c>
      <c r="H59" s="181" t="str">
        <f t="shared" si="0"/>
        <v>--</v>
      </c>
      <c r="I59" s="181" t="str">
        <f t="shared" si="0"/>
        <v>--</v>
      </c>
      <c r="J59" s="181" t="str">
        <f t="shared" si="0"/>
        <v>--</v>
      </c>
      <c r="K59" s="181"/>
      <c r="L59" s="181" t="str">
        <f t="shared" si="0"/>
        <v>--</v>
      </c>
      <c r="M59" s="181" t="str">
        <f t="shared" si="0"/>
        <v>--</v>
      </c>
      <c r="N59" s="181" t="str">
        <f t="shared" si="0"/>
        <v>--</v>
      </c>
      <c r="O59" s="181" t="str">
        <f t="shared" si="0"/>
        <v>--</v>
      </c>
      <c r="S59" s="117">
        <f>IF($J$44&lt;'Seite 2, Entwässerungen'!$F$9,'Seite 2, Entwässerungen'!B16,IF($J$44&lt;'Seite 2, Entwässerungen'!$J$9,'Seite 2, Entwässerungen'!F16,IF($J$44&lt;'Seite 2, Entwässerungen'!$N$9,'Seite 2, Entwässerungen'!J16,'Seite 2, Entwässerungen'!N16)))</f>
        <v>0.15</v>
      </c>
      <c r="T59" s="117">
        <f>IF($J$44&lt;'Seite 2, Entwässerungen'!$F$9,'Seite 2, Entwässerungen'!C16,IF($J$44&lt;'Seite 2, Entwässerungen'!$J$9,'Seite 2, Entwässerungen'!G16,IF($J$44&lt;'Seite 2, Entwässerungen'!$N$9,'Seite 2, Entwässerungen'!K16,'Seite 2, Entwässerungen'!O16)))</f>
        <v>0.15</v>
      </c>
      <c r="U59" s="117">
        <f>IF($J$44&lt;'Seite 2, Entwässerungen'!$F$9,'Seite 2, Entwässerungen'!D16,IF($J$44&lt;'Seite 2, Entwässerungen'!$J$9,'Seite 2, Entwässerungen'!H16,IF($J$44&lt;'Seite 2, Entwässerungen'!$N$9,'Seite 2, Entwässerungen'!L16,'Seite 2, Entwässerungen'!P16)))</f>
        <v>0.15</v>
      </c>
      <c r="V59" s="117">
        <f>IF($J$44&lt;'Seite 2, Entwässerungen'!$F$9,'Seite 2, Entwässerungen'!E16,IF($J$44&lt;'Seite 2, Entwässerungen'!$J$9,'Seite 2, Entwässerungen'!I16,IF($J$44&lt;'Seite 2, Entwässerungen'!$N$9,'Seite 2, Entwässerungen'!M16,'Seite 2, Entwässerungen'!Q16)))</f>
        <v>0.15</v>
      </c>
      <c r="W59" s="118"/>
      <c r="X59" s="117">
        <f>IF($J$44&lt;'Seite 2, Entwässerungen'!$W9,'Seite 2, Entwässerungen'!S16,IF($J$44&lt;'Seite 2, Entwässerungen'!$AA9,'Seite 2, Entwässerungen'!W16,IF($J$44&lt;'Seite 2, Entwässerungen'!$AE9,'Seite 2, Entwässerungen'!AA16,'Seite 2, Entwässerungen'!AE16)))</f>
        <v>0.15</v>
      </c>
      <c r="Y59" s="117">
        <f>IF($J$44&lt;'Seite 2, Entwässerungen'!$W9,'Seite 2, Entwässerungen'!T16,IF($J$44&lt;'Seite 2, Entwässerungen'!$AA9,'Seite 2, Entwässerungen'!X16,IF($J$44&lt;'Seite 2, Entwässerungen'!$AE9,'Seite 2, Entwässerungen'!AB16,'Seite 2, Entwässerungen'!AF16)))</f>
        <v>0.15</v>
      </c>
      <c r="Z59" s="117">
        <f>IF($J$44&lt;'Seite 2, Entwässerungen'!$W9,'Seite 2, Entwässerungen'!U16,IF($J$44&lt;'Seite 2, Entwässerungen'!$AA9,'Seite 2, Entwässerungen'!Y16,IF($J$44&lt;'Seite 2, Entwässerungen'!$AE9,'Seite 2, Entwässerungen'!AC16,'Seite 2, Entwässerungen'!AG16)))</f>
        <v>0.15</v>
      </c>
      <c r="AA59" s="117">
        <f>IF($J$44&lt;'Seite 2, Entwässerungen'!$W9,'Seite 2, Entwässerungen'!V16,IF($J$44&lt;'Seite 2, Entwässerungen'!$AA9,'Seite 2, Entwässerungen'!Z16,IF($J$44&lt;'Seite 2, Entwässerungen'!$AE9,'Seite 2, Entwässerungen'!AD16,'Seite 2, Entwässerungen'!AH16)))</f>
        <v>0.15</v>
      </c>
    </row>
    <row r="60" spans="1:37" ht="14.25" customHeight="1" x14ac:dyDescent="0.2">
      <c r="A60" s="138" t="s">
        <v>49</v>
      </c>
      <c r="B60" s="61"/>
      <c r="C60" s="61"/>
      <c r="D60" s="139"/>
      <c r="E60" s="176" t="s">
        <v>17</v>
      </c>
      <c r="F60" s="125"/>
      <c r="G60" s="131" t="str">
        <f>IF($S$51="Fehler","--",IF($J$48="x",S60,"--"))</f>
        <v>--</v>
      </c>
      <c r="H60" s="131" t="str">
        <f t="shared" si="0"/>
        <v>--</v>
      </c>
      <c r="I60" s="131" t="str">
        <f t="shared" si="0"/>
        <v>--</v>
      </c>
      <c r="J60" s="131" t="str">
        <f t="shared" si="0"/>
        <v>--</v>
      </c>
      <c r="K60" s="132"/>
      <c r="L60" s="131" t="s">
        <v>16</v>
      </c>
      <c r="M60" s="131" t="s">
        <v>16</v>
      </c>
      <c r="N60" s="131" t="s">
        <v>16</v>
      </c>
      <c r="O60" s="131" t="s">
        <v>16</v>
      </c>
      <c r="S60" s="117">
        <f>IF($J$44&lt;'Seite 2, Entwässerungen'!$F9,'Seite 2, Entwässerungen'!B28,IF($J$44&lt;'Seite 2, Entwässerungen'!$J9,'Seite 2, Entwässerungen'!F28,IF($J$44&lt;'Seite 2, Entwässerungen'!$N9,'Seite 2, Entwässerungen'!J28,'Seite 2, Entwässerungen'!N28)))</f>
        <v>0.95</v>
      </c>
      <c r="T60" s="117">
        <f>IF($J$44&lt;'Seite 2, Entwässerungen'!$F9,'Seite 2, Entwässerungen'!C28,IF($J$44&lt;'Seite 2, Entwässerungen'!$J9,'Seite 2, Entwässerungen'!G28,IF($J$44&lt;'Seite 2, Entwässerungen'!$N9,'Seite 2, Entwässerungen'!K28,'Seite 2, Entwässerungen'!O28)))</f>
        <v>0.95</v>
      </c>
      <c r="U60" s="117">
        <f>IF($J$44&lt;'Seite 2, Entwässerungen'!$F9,'Seite 2, Entwässerungen'!D28,IF($J$44&lt;'Seite 2, Entwässerungen'!$J9,'Seite 2, Entwässerungen'!H28,IF($J$44&lt;'Seite 2, Entwässerungen'!$N9,'Seite 2, Entwässerungen'!L28,'Seite 2, Entwässerungen'!P28)))</f>
        <v>1</v>
      </c>
      <c r="V60" s="117">
        <f>IF($J$44&lt;'Seite 2, Entwässerungen'!$F9,'Seite 2, Entwässerungen'!E28,IF($J$44&lt;'Seite 2, Entwässerungen'!$J9,'Seite 2, Entwässerungen'!I28,IF($J$44&lt;'Seite 2, Entwässerungen'!$N9,'Seite 2, Entwässerungen'!M28,'Seite 2, Entwässerungen'!Q28)))</f>
        <v>1.05</v>
      </c>
      <c r="W60" s="118"/>
      <c r="X60" s="118"/>
      <c r="Y60" s="118"/>
      <c r="Z60" s="118"/>
      <c r="AA60" s="118"/>
    </row>
    <row r="61" spans="1:37" ht="14.25" customHeight="1" x14ac:dyDescent="0.2">
      <c r="A61" s="138" t="s">
        <v>47</v>
      </c>
      <c r="B61" s="61"/>
      <c r="C61" s="61"/>
      <c r="D61" s="139"/>
      <c r="E61" s="176" t="s">
        <v>17</v>
      </c>
      <c r="F61" s="125"/>
      <c r="G61" s="131" t="s">
        <v>16</v>
      </c>
      <c r="H61" s="131" t="s">
        <v>16</v>
      </c>
      <c r="I61" s="131" t="s">
        <v>16</v>
      </c>
      <c r="J61" s="131" t="s">
        <v>16</v>
      </c>
      <c r="K61" s="132"/>
      <c r="L61" s="131" t="str">
        <f t="shared" si="0"/>
        <v>--</v>
      </c>
      <c r="M61" s="131" t="str">
        <f t="shared" ref="M61" si="1">IF($S$51="Fehler","--",IF($J$48="x",Y61,"--"))</f>
        <v>--</v>
      </c>
      <c r="N61" s="131" t="str">
        <f t="shared" ref="N61" si="2">IF($S$51="Fehler","--",IF($J$48="x",Z61,"--"))</f>
        <v>--</v>
      </c>
      <c r="O61" s="131" t="str">
        <f t="shared" ref="O61" si="3">IF($S$51="Fehler","--",IF($J$48="x",AA61,"--"))</f>
        <v>--</v>
      </c>
      <c r="S61" s="118"/>
      <c r="T61" s="118"/>
      <c r="U61" s="118"/>
      <c r="V61" s="118"/>
      <c r="W61" s="118"/>
      <c r="X61" s="117">
        <f>IF($J$44&lt;'Seite 2, Entwässerungen'!$W9,'Seite 2, Entwässerungen'!S28,IF($J$44&lt;'Seite 2, Entwässerungen'!$AA9,'Seite 2, Entwässerungen'!W28,IF($J$44&lt;'Seite 2, Entwässerungen'!$AE9,'Seite 2, Entwässerungen'!AA28,'Seite 2, Entwässerungen'!AE28)))</f>
        <v>0.9</v>
      </c>
      <c r="Y61" s="117">
        <f>IF($J$44&lt;'Seite 2, Entwässerungen'!$W9,'Seite 2, Entwässerungen'!T28,IF($J$44&lt;'Seite 2, Entwässerungen'!$AA9,'Seite 2, Entwässerungen'!X28,IF($J$44&lt;'Seite 2, Entwässerungen'!$AE9,'Seite 2, Entwässerungen'!AB28,'Seite 2, Entwässerungen'!AF28)))</f>
        <v>0.95</v>
      </c>
      <c r="Z61" s="117">
        <f>IF($J$44&lt;'Seite 2, Entwässerungen'!$W9,'Seite 2, Entwässerungen'!U28,IF($J$44&lt;'Seite 2, Entwässerungen'!$AA9,'Seite 2, Entwässerungen'!Y28,IF($J$44&lt;'Seite 2, Entwässerungen'!$AE9,'Seite 2, Entwässerungen'!AC28,'Seite 2, Entwässerungen'!AG28)))</f>
        <v>0.95</v>
      </c>
      <c r="AA61" s="117">
        <f>IF($J$44&lt;'Seite 2, Entwässerungen'!$W9,'Seite 2, Entwässerungen'!V28,IF($J$44&lt;'Seite 2, Entwässerungen'!$AA9,'Seite 2, Entwässerungen'!Z28,IF($J$44&lt;'Seite 2, Entwässerungen'!$AE9,'Seite 2, Entwässerungen'!AD28,'Seite 2, Entwässerungen'!AH28)))</f>
        <v>1</v>
      </c>
    </row>
    <row r="62" spans="1:37" ht="7.5" customHeight="1" x14ac:dyDescent="0.2">
      <c r="F62" s="113"/>
      <c r="G62" s="100"/>
      <c r="H62" s="113"/>
      <c r="I62" s="113"/>
      <c r="L62" s="5"/>
      <c r="M62" s="5"/>
    </row>
    <row r="63" spans="1:37" ht="14.25" customHeight="1" x14ac:dyDescent="0.2">
      <c r="A63" s="136" t="s">
        <v>50</v>
      </c>
      <c r="B63" s="137"/>
      <c r="C63" s="61"/>
      <c r="D63" s="139"/>
      <c r="E63" s="134"/>
      <c r="F63" s="135" t="s">
        <v>9</v>
      </c>
      <c r="G63" s="126">
        <v>250</v>
      </c>
      <c r="H63" s="127">
        <v>300</v>
      </c>
      <c r="I63" s="127">
        <v>400</v>
      </c>
      <c r="J63" s="128">
        <v>500</v>
      </c>
      <c r="K63" s="128">
        <v>600</v>
      </c>
      <c r="L63" s="129">
        <v>700</v>
      </c>
      <c r="M63" s="129">
        <v>800</v>
      </c>
      <c r="N63" s="128">
        <v>1000</v>
      </c>
      <c r="O63" s="128">
        <v>1200</v>
      </c>
      <c r="S63" s="119">
        <v>250</v>
      </c>
      <c r="T63" s="120">
        <v>300</v>
      </c>
      <c r="U63" s="120">
        <v>400</v>
      </c>
      <c r="V63" s="116">
        <v>500</v>
      </c>
      <c r="W63" s="116">
        <v>600</v>
      </c>
      <c r="X63" s="121">
        <v>700</v>
      </c>
      <c r="Y63" s="121">
        <v>800</v>
      </c>
      <c r="Z63" s="116">
        <v>1000</v>
      </c>
      <c r="AA63" s="116">
        <v>1200</v>
      </c>
      <c r="AC63" s="119">
        <v>250</v>
      </c>
      <c r="AD63" s="120">
        <v>300</v>
      </c>
      <c r="AE63" s="120">
        <v>400</v>
      </c>
      <c r="AF63" s="116">
        <v>500</v>
      </c>
      <c r="AG63" s="116">
        <v>600</v>
      </c>
      <c r="AH63" s="121">
        <v>700</v>
      </c>
      <c r="AI63" s="121">
        <v>800</v>
      </c>
      <c r="AJ63" s="116">
        <v>1000</v>
      </c>
      <c r="AK63" s="116">
        <v>1200</v>
      </c>
    </row>
    <row r="64" spans="1:37" ht="14.25" customHeight="1" x14ac:dyDescent="0.2">
      <c r="A64" s="184" t="s">
        <v>83</v>
      </c>
      <c r="B64" s="185"/>
      <c r="C64" s="185"/>
      <c r="D64" s="189"/>
      <c r="E64" s="183" t="s">
        <v>14</v>
      </c>
      <c r="F64" s="186"/>
      <c r="G64" s="182" t="str">
        <f>IF($S$51="Fehler","--",S64)</f>
        <v>--</v>
      </c>
      <c r="H64" s="182" t="str">
        <f t="shared" ref="H64:O64" si="4">IF($S$51="Fehler","--",T64)</f>
        <v>--</v>
      </c>
      <c r="I64" s="182" t="str">
        <f t="shared" si="4"/>
        <v>--</v>
      </c>
      <c r="J64" s="182" t="str">
        <f t="shared" si="4"/>
        <v>--</v>
      </c>
      <c r="K64" s="182" t="str">
        <f t="shared" si="4"/>
        <v>--</v>
      </c>
      <c r="L64" s="182" t="str">
        <f t="shared" si="4"/>
        <v>--</v>
      </c>
      <c r="M64" s="182" t="str">
        <f t="shared" si="4"/>
        <v>--</v>
      </c>
      <c r="N64" s="182" t="str">
        <f t="shared" si="4"/>
        <v>--</v>
      </c>
      <c r="O64" s="182" t="str">
        <f t="shared" si="4"/>
        <v>--</v>
      </c>
      <c r="S64" s="117">
        <f>MAX($J$54,0.1+S63/IF($J$51="x",10,5)/1000)</f>
        <v>0.125</v>
      </c>
      <c r="T64" s="117">
        <f t="shared" ref="T64:AA64" si="5">MAX($J$54,0.1+T63/IF($J$51="x",10,5)/1000)</f>
        <v>0.13</v>
      </c>
      <c r="U64" s="117">
        <f t="shared" si="5"/>
        <v>0.14000000000000001</v>
      </c>
      <c r="V64" s="117">
        <f t="shared" si="5"/>
        <v>0.15000000000000002</v>
      </c>
      <c r="W64" s="117">
        <f t="shared" si="5"/>
        <v>0.16</v>
      </c>
      <c r="X64" s="117">
        <f t="shared" si="5"/>
        <v>0.17</v>
      </c>
      <c r="Y64" s="117">
        <f t="shared" si="5"/>
        <v>0.18</v>
      </c>
      <c r="Z64" s="117">
        <f t="shared" si="5"/>
        <v>0.2</v>
      </c>
      <c r="AA64" s="117">
        <f t="shared" si="5"/>
        <v>0.22</v>
      </c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</row>
    <row r="65" spans="1:37" ht="14.25" customHeight="1" x14ac:dyDescent="0.2">
      <c r="A65" s="166" t="s">
        <v>51</v>
      </c>
      <c r="B65" s="155"/>
      <c r="C65" s="155"/>
      <c r="D65" s="167"/>
      <c r="E65" s="171" t="s">
        <v>17</v>
      </c>
      <c r="F65" s="172"/>
      <c r="G65" s="173" t="str">
        <f>IF($S$51="Fehler","--",IF($J$48="x",S65,"--"))</f>
        <v>--</v>
      </c>
      <c r="H65" s="173" t="str">
        <f t="shared" ref="H65:K65" si="6">IF($S$51="Fehler","--",IF($J$48="x",T65,"--"))</f>
        <v>--</v>
      </c>
      <c r="I65" s="173" t="str">
        <f t="shared" si="6"/>
        <v>--</v>
      </c>
      <c r="J65" s="173" t="str">
        <f t="shared" si="6"/>
        <v>--</v>
      </c>
      <c r="K65" s="173" t="str">
        <f t="shared" si="6"/>
        <v>--</v>
      </c>
      <c r="L65" s="174" t="s">
        <v>16</v>
      </c>
      <c r="M65" s="174" t="s">
        <v>16</v>
      </c>
      <c r="N65" s="174" t="s">
        <v>16</v>
      </c>
      <c r="O65" s="174" t="s">
        <v>16</v>
      </c>
      <c r="S65" s="117">
        <f>IF($J$44&lt;'Seite 3, Hauptkanal, MW&amp;SW U4'!$J9,'Seite 3, Hauptkanal, MW&amp;SW U4'!B28,IF($J$44&lt;'Seite 3, Hauptkanal, MW&amp;SW U4'!$R9,'Seite 3, Hauptkanal, MW&amp;SW U4'!J28,IF($J$44&lt;'Seite 3, Hauptkanal, MW&amp;SW U4'!$Z9,'Seite 3, Hauptkanal, MW&amp;SW U4'!R28,'Seite 3, Hauptkanal, MW&amp;SW U4'!Z28)))</f>
        <v>1.2</v>
      </c>
      <c r="T65" s="117">
        <f>IF($J$44&lt;'Seite 3, Hauptkanal, MW&amp;SW U4'!$J9,'Seite 3, Hauptkanal, MW&amp;SW U4'!C28,IF($J$44&lt;'Seite 3, Hauptkanal, MW&amp;SW U4'!$R9,'Seite 3, Hauptkanal, MW&amp;SW U4'!K28,IF($J$44&lt;'Seite 3, Hauptkanal, MW&amp;SW U4'!$Z9,'Seite 3, Hauptkanal, MW&amp;SW U4'!S28,'Seite 3, Hauptkanal, MW&amp;SW U4'!AA28)))</f>
        <v>1.25</v>
      </c>
      <c r="U65" s="117">
        <f>IF($J$44&lt;'Seite 3, Hauptkanal, MW&amp;SW U4'!$J9,'Seite 3, Hauptkanal, MW&amp;SW U4'!D28,IF($J$44&lt;'Seite 3, Hauptkanal, MW&amp;SW U4'!$R9,'Seite 3, Hauptkanal, MW&amp;SW U4'!L28,IF($J$44&lt;'Seite 3, Hauptkanal, MW&amp;SW U4'!$Z9,'Seite 3, Hauptkanal, MW&amp;SW U4'!T28,'Seite 3, Hauptkanal, MW&amp;SW U4'!AB28)))</f>
        <v>1.7</v>
      </c>
      <c r="V65" s="117">
        <f>IF($J$44&lt;'Seite 3, Hauptkanal, MW&amp;SW U4'!$J9,'Seite 3, Hauptkanal, MW&amp;SW U4'!E28,IF($J$44&lt;'Seite 3, Hauptkanal, MW&amp;SW U4'!$R9,'Seite 3, Hauptkanal, MW&amp;SW U4'!M28,IF($J$44&lt;'Seite 3, Hauptkanal, MW&amp;SW U4'!$Z9,'Seite 3, Hauptkanal, MW&amp;SW U4'!U28,'Seite 3, Hauptkanal, MW&amp;SW U4'!AC28)))</f>
        <v>1.8</v>
      </c>
      <c r="W65" s="117">
        <f>IF($J$44&lt;'Seite 3, Hauptkanal, MW&amp;SW U4'!$J9,'Seite 3, Hauptkanal, MW&amp;SW U4'!F28,IF($J$44&lt;'Seite 3, Hauptkanal, MW&amp;SW U4'!$R9,'Seite 3, Hauptkanal, MW&amp;SW U4'!N28,IF($J$44&lt;'Seite 3, Hauptkanal, MW&amp;SW U4'!$Z9,'Seite 3, Hauptkanal, MW&amp;SW U4'!V28,'Seite 3, Hauptkanal, MW&amp;SW U4'!AD28)))</f>
        <v>1.9</v>
      </c>
      <c r="X65" s="122"/>
      <c r="Y65" s="122"/>
      <c r="Z65" s="122"/>
      <c r="AA65" s="122"/>
      <c r="AB65" s="118"/>
      <c r="AC65" s="117">
        <f>IF($J$44&lt;'Seite 4, Hauptkanal, MW&amp;SW, U3'!$J9,'Seite 4, Hauptkanal, MW&amp;SW, U3'!B28,IF($J$44&lt;'Seite 4, Hauptkanal, MW&amp;SW, U3'!$R9,'Seite 4, Hauptkanal, MW&amp;SW, U3'!J28,IF($J$44&lt;'Seite 4, Hauptkanal, MW&amp;SW, U3'!$Z9,'Seite 4, Hauptkanal, MW&amp;SW, U3'!R28,'Seite 4, Hauptkanal, MW&amp;SW, U3'!Z28)))</f>
        <v>1.2</v>
      </c>
      <c r="AD65" s="117">
        <f>IF($J$44&lt;'Seite 4, Hauptkanal, MW&amp;SW, U3'!$J9,'Seite 4, Hauptkanal, MW&amp;SW, U3'!C28,IF($J$44&lt;'Seite 4, Hauptkanal, MW&amp;SW, U3'!$R9,'Seite 4, Hauptkanal, MW&amp;SW, U3'!K28,IF($J$44&lt;'Seite 4, Hauptkanal, MW&amp;SW, U3'!$Z9,'Seite 4, Hauptkanal, MW&amp;SW, U3'!S28,'Seite 4, Hauptkanal, MW&amp;SW, U3'!AA28)))</f>
        <v>1.25</v>
      </c>
      <c r="AE65" s="117">
        <f>IF($J$44&lt;'Seite 4, Hauptkanal, MW&amp;SW, U3'!$J9,'Seite 4, Hauptkanal, MW&amp;SW, U3'!D28,IF($J$44&lt;'Seite 4, Hauptkanal, MW&amp;SW, U3'!$R9,'Seite 4, Hauptkanal, MW&amp;SW, U3'!L28,IF($J$44&lt;'Seite 4, Hauptkanal, MW&amp;SW, U3'!$Z9,'Seite 4, Hauptkanal, MW&amp;SW, U3'!T28,'Seite 4, Hauptkanal, MW&amp;SW, U3'!AB28)))</f>
        <v>1.7</v>
      </c>
      <c r="AF65" s="117">
        <f>IF($J$44&lt;'Seite 4, Hauptkanal, MW&amp;SW, U3'!$J9,'Seite 4, Hauptkanal, MW&amp;SW, U3'!E28,IF($J$44&lt;'Seite 4, Hauptkanal, MW&amp;SW, U3'!$R9,'Seite 4, Hauptkanal, MW&amp;SW, U3'!M28,IF($J$44&lt;'Seite 4, Hauptkanal, MW&amp;SW, U3'!$Z9,'Seite 4, Hauptkanal, MW&amp;SW, U3'!U28,'Seite 4, Hauptkanal, MW&amp;SW, U3'!AC28)))</f>
        <v>1.8</v>
      </c>
      <c r="AG65" s="117">
        <f>IF($J$44&lt;'Seite 4, Hauptkanal, MW&amp;SW, U3'!$J9,'Seite 4, Hauptkanal, MW&amp;SW, U3'!F28,IF($J$44&lt;'Seite 4, Hauptkanal, MW&amp;SW, U3'!$R9,'Seite 4, Hauptkanal, MW&amp;SW, U3'!N28,IF($J$44&lt;'Seite 4, Hauptkanal, MW&amp;SW, U3'!$Z9,'Seite 4, Hauptkanal, MW&amp;SW, U3'!V28,'Seite 4, Hauptkanal, MW&amp;SW, U3'!AD28)))</f>
        <v>1.9</v>
      </c>
      <c r="AH65" s="122"/>
      <c r="AI65" s="122"/>
      <c r="AJ65" s="122"/>
      <c r="AK65" s="122"/>
    </row>
    <row r="66" spans="1:37" ht="14.25" customHeight="1" x14ac:dyDescent="0.2">
      <c r="A66" s="168"/>
      <c r="B66" s="169"/>
      <c r="C66" s="169"/>
      <c r="D66" s="170"/>
      <c r="E66" s="193" t="s">
        <v>15</v>
      </c>
      <c r="F66" s="194"/>
      <c r="G66" s="180" t="str">
        <f>IF($S$51="Fehler","--",IF($J$48="x",S66,AC66))</f>
        <v>--</v>
      </c>
      <c r="H66" s="180" t="str">
        <f t="shared" ref="H66:K66" si="7">IF($S$51="Fehler","--",IF($J$48="x",T66,AD66))</f>
        <v>--</v>
      </c>
      <c r="I66" s="180" t="str">
        <f t="shared" si="7"/>
        <v>--</v>
      </c>
      <c r="J66" s="180" t="str">
        <f t="shared" si="7"/>
        <v>--</v>
      </c>
      <c r="K66" s="180" t="str">
        <f t="shared" si="7"/>
        <v>--</v>
      </c>
      <c r="L66" s="175" t="s">
        <v>16</v>
      </c>
      <c r="M66" s="175" t="s">
        <v>16</v>
      </c>
      <c r="N66" s="175" t="s">
        <v>16</v>
      </c>
      <c r="O66" s="175" t="s">
        <v>16</v>
      </c>
      <c r="S66" s="117">
        <f>IF($J$44&lt;'Seite 3, Hauptkanal, MW&amp;SW U4'!$J9,'Seite 3, Hauptkanal, MW&amp;SW U4'!B16,IF($J$44&lt;'Seite 3, Hauptkanal, MW&amp;SW U4'!$R9,'Seite 3, Hauptkanal, MW&amp;SW U4'!J16,IF($J$44&lt;'Seite 3, Hauptkanal, MW&amp;SW U4'!$Z9,'Seite 3, Hauptkanal, MW&amp;SW U4'!R16,'Seite 3, Hauptkanal, MW&amp;SW U4'!Z16)))</f>
        <v>0.15050000000000002</v>
      </c>
      <c r="T66" s="117">
        <f>IF($J$44&lt;'Seite 3, Hauptkanal, MW&amp;SW U4'!$J9,'Seite 3, Hauptkanal, MW&amp;SW U4'!C16,IF($J$44&lt;'Seite 3, Hauptkanal, MW&amp;SW U4'!$R9,'Seite 3, Hauptkanal, MW&amp;SW U4'!K16,IF($J$44&lt;'Seite 3, Hauptkanal, MW&amp;SW U4'!$Z9,'Seite 3, Hauptkanal, MW&amp;SW U4'!S16,'Seite 3, Hauptkanal, MW&amp;SW U4'!AA16)))</f>
        <v>0.1575</v>
      </c>
      <c r="U66" s="117">
        <f>IF($J$44&lt;'Seite 3, Hauptkanal, MW&amp;SW U4'!$J9,'Seite 3, Hauptkanal, MW&amp;SW U4'!D16,IF($J$44&lt;'Seite 3, Hauptkanal, MW&amp;SW U4'!$R9,'Seite 3, Hauptkanal, MW&amp;SW U4'!L16,IF($J$44&lt;'Seite 3, Hauptkanal, MW&amp;SW U4'!$Z9,'Seite 3, Hauptkanal, MW&amp;SW U4'!T16,'Seite 3, Hauptkanal, MW&amp;SW U4'!AB16)))</f>
        <v>0.16700000000000001</v>
      </c>
      <c r="V66" s="117">
        <f>IF($J$44&lt;'Seite 3, Hauptkanal, MW&amp;SW U4'!$J9,'Seite 3, Hauptkanal, MW&amp;SW U4'!E16,IF($J$44&lt;'Seite 3, Hauptkanal, MW&amp;SW U4'!$R9,'Seite 3, Hauptkanal, MW&amp;SW U4'!M16,IF($J$44&lt;'Seite 3, Hauptkanal, MW&amp;SW U4'!$Z9,'Seite 3, Hauptkanal, MW&amp;SW U4'!U16,'Seite 3, Hauptkanal, MW&amp;SW U4'!AC16)))</f>
        <v>0.17449999999999999</v>
      </c>
      <c r="W66" s="117">
        <f>IF($J$44&lt;'Seite 3, Hauptkanal, MW&amp;SW U4'!$J9,'Seite 3, Hauptkanal, MW&amp;SW U4'!F16,IF($J$44&lt;'Seite 3, Hauptkanal, MW&amp;SW U4'!$R9,'Seite 3, Hauptkanal, MW&amp;SW U4'!N16,IF($J$44&lt;'Seite 3, Hauptkanal, MW&amp;SW U4'!$Z9,'Seite 3, Hauptkanal, MW&amp;SW U4'!V16,'Seite 3, Hauptkanal, MW&amp;SW U4'!AD16)))</f>
        <v>0.1865</v>
      </c>
      <c r="X66" s="122"/>
      <c r="Y66" s="122"/>
      <c r="Z66" s="122"/>
      <c r="AA66" s="122"/>
      <c r="AB66" s="118"/>
      <c r="AC66" s="195" t="s">
        <v>16</v>
      </c>
      <c r="AD66" s="195" t="s">
        <v>16</v>
      </c>
      <c r="AE66" s="195" t="s">
        <v>16</v>
      </c>
      <c r="AF66" s="195" t="s">
        <v>16</v>
      </c>
      <c r="AG66" s="195" t="s">
        <v>16</v>
      </c>
      <c r="AH66" s="122"/>
      <c r="AI66" s="122"/>
      <c r="AJ66" s="122"/>
      <c r="AK66" s="122"/>
    </row>
    <row r="67" spans="1:37" ht="14.25" customHeight="1" x14ac:dyDescent="0.2">
      <c r="A67" s="166" t="s">
        <v>52</v>
      </c>
      <c r="B67" s="155"/>
      <c r="C67" s="155"/>
      <c r="D67" s="167"/>
      <c r="E67" s="171" t="s">
        <v>17</v>
      </c>
      <c r="F67" s="172"/>
      <c r="G67" s="173" t="str">
        <f>IF($S$51="Fehler","--",IF($J$48="x",S67,AC67))</f>
        <v>--</v>
      </c>
      <c r="H67" s="173" t="str">
        <f t="shared" ref="H67:O68" si="8">IF($S$51="Fehler","--",IF($J$48="x",T67,AD67))</f>
        <v>--</v>
      </c>
      <c r="I67" s="173" t="str">
        <f t="shared" si="8"/>
        <v>--</v>
      </c>
      <c r="J67" s="173" t="str">
        <f t="shared" si="8"/>
        <v>--</v>
      </c>
      <c r="K67" s="173" t="str">
        <f t="shared" si="8"/>
        <v>--</v>
      </c>
      <c r="L67" s="173" t="str">
        <f t="shared" si="8"/>
        <v>--</v>
      </c>
      <c r="M67" s="173" t="str">
        <f t="shared" si="8"/>
        <v>--</v>
      </c>
      <c r="N67" s="173" t="str">
        <f t="shared" si="8"/>
        <v>--</v>
      </c>
      <c r="O67" s="173" t="str">
        <f t="shared" si="8"/>
        <v>--</v>
      </c>
      <c r="S67" s="117">
        <f>IF($J$44&lt;'Seite 5, Hauptkanal, RW, U4'!$K9,'Seite 5, Hauptkanal, RW, U4'!B28,IF($J$44&lt;'Seite 5, Hauptkanal, RW, U4'!$T9,'Seite 5, Hauptkanal, RW, U4'!K28,IF($J$44&lt;'Seite 5, Hauptkanal, RW, U4'!$AC9,'Seite 5, Hauptkanal, RW, U4'!T28,'Seite 5, Hauptkanal, RW, U4'!AC28)))</f>
        <v>1.3</v>
      </c>
      <c r="T67" s="117">
        <f>IF($J$44&lt;'Seite 5, Hauptkanal, RW, U4'!$K9,'Seite 5, Hauptkanal, RW, U4'!C28,IF($J$44&lt;'Seite 5, Hauptkanal, RW, U4'!$T9,'Seite 5, Hauptkanal, RW, U4'!L28,IF($J$44&lt;'Seite 5, Hauptkanal, RW, U4'!$AC9,'Seite 5, Hauptkanal, RW, U4'!U28,'Seite 5, Hauptkanal, RW, U4'!AD28)))</f>
        <v>1.35</v>
      </c>
      <c r="U67" s="117">
        <f>IF($J$44&lt;'Seite 5, Hauptkanal, RW, U4'!$K9,'Seite 5, Hauptkanal, RW, U4'!D28,IF($J$44&lt;'Seite 5, Hauptkanal, RW, U4'!$T9,'Seite 5, Hauptkanal, RW, U4'!M28,IF($J$44&lt;'Seite 5, Hauptkanal, RW, U4'!$AC9,'Seite 5, Hauptkanal, RW, U4'!V28,'Seite 5, Hauptkanal, RW, U4'!AE28)))</f>
        <v>1.75</v>
      </c>
      <c r="V67" s="117">
        <f>IF($J$44&lt;'Seite 5, Hauptkanal, RW, U4'!$K9,'Seite 5, Hauptkanal, RW, U4'!E28,IF($J$44&lt;'Seite 5, Hauptkanal, RW, U4'!$T9,'Seite 5, Hauptkanal, RW, U4'!N28,IF($J$44&lt;'Seite 5, Hauptkanal, RW, U4'!$AC9,'Seite 5, Hauptkanal, RW, U4'!W28,'Seite 5, Hauptkanal, RW, U4'!AF28)))</f>
        <v>1.85</v>
      </c>
      <c r="W67" s="117">
        <f>IF($J$44&lt;'Seite 5, Hauptkanal, RW, U4'!$K9,'Seite 5, Hauptkanal, RW, U4'!F28,IF($J$44&lt;'Seite 5, Hauptkanal, RW, U4'!$T9,'Seite 5, Hauptkanal, RW, U4'!O28,IF($J$44&lt;'Seite 5, Hauptkanal, RW, U4'!$AC9,'Seite 5, Hauptkanal, RW, U4'!X28,'Seite 5, Hauptkanal, RW, U4'!AG28)))</f>
        <v>1.95</v>
      </c>
      <c r="X67" s="117">
        <f>IF($J$44&lt;'Seite 5, Hauptkanal, RW, U4'!$K9,'Seite 5, Hauptkanal, RW, U4'!G28,IF($J$44&lt;'Seite 5, Hauptkanal, RW, U4'!$T9,'Seite 5, Hauptkanal, RW, U4'!P28,IF($J$44&lt;'Seite 5, Hauptkanal, RW, U4'!$AC9,'Seite 5, Hauptkanal, RW, U4'!Y28,'Seite 5, Hauptkanal, RW, U4'!AH28)))</f>
        <v>2.1</v>
      </c>
      <c r="Y67" s="117">
        <f>IF($J$44&lt;'Seite 5, Hauptkanal, RW, U4'!$K9,'Seite 5, Hauptkanal, RW, U4'!H28,IF($J$44&lt;'Seite 5, Hauptkanal, RW, U4'!$T9,'Seite 5, Hauptkanal, RW, U4'!Q28,IF($J$44&lt;'Seite 5, Hauptkanal, RW, U4'!$AC9,'Seite 5, Hauptkanal, RW, U4'!Z28,'Seite 5, Hauptkanal, RW, U4'!AI28)))</f>
        <v>2.2999999999999998</v>
      </c>
      <c r="Z67" s="117">
        <f>IF($J$44&lt;'Seite 5, Hauptkanal, RW, U4'!$K9,'Seite 5, Hauptkanal, RW, U4'!I28,IF($J$44&lt;'Seite 5, Hauptkanal, RW, U4'!$T9,'Seite 5, Hauptkanal, RW, U4'!R28,IF($J$44&lt;'Seite 5, Hauptkanal, RW, U4'!$AC9,'Seite 5, Hauptkanal, RW, U4'!AA28,'Seite 5, Hauptkanal, RW, U4'!AJ28)))</f>
        <v>2.5499999999999998</v>
      </c>
      <c r="AA67" s="117">
        <f>IF($J$44&lt;'Seite 5, Hauptkanal, RW, U4'!$K9,'Seite 5, Hauptkanal, RW, U4'!J28,IF($J$44&lt;'Seite 5, Hauptkanal, RW, U4'!$T9,'Seite 5, Hauptkanal, RW, U4'!S28,IF($J$44&lt;'Seite 5, Hauptkanal, RW, U4'!$AC9,'Seite 5, Hauptkanal, RW, U4'!AB28,'Seite 5, Hauptkanal, RW, U4'!AK28)))</f>
        <v>2.8</v>
      </c>
      <c r="AB67" s="118"/>
      <c r="AC67" s="117">
        <f>IF($J$44&lt;'Seite 6, Hauptkanal, RW, U3'!$K9,'Seite 6, Hauptkanal, RW, U3'!B28,IF($J$44&lt;'Seite 6, Hauptkanal, RW, U3'!$T9,'Seite 6, Hauptkanal, RW, U3'!K28,IF($J$44&lt;'Seite 6, Hauptkanal, RW, U3'!$AC9,'Seite 6, Hauptkanal, RW, U3'!T28,'Seite 6, Hauptkanal, RW, U3'!AC28)))</f>
        <v>1.3</v>
      </c>
      <c r="AD67" s="117">
        <f>IF($J$44&lt;'Seite 6, Hauptkanal, RW, U3'!$K9,'Seite 6, Hauptkanal, RW, U3'!C28,IF($J$44&lt;'Seite 6, Hauptkanal, RW, U3'!$T9,'Seite 6, Hauptkanal, RW, U3'!L28,IF($J$44&lt;'Seite 6, Hauptkanal, RW, U3'!$AC9,'Seite 6, Hauptkanal, RW, U3'!U28,'Seite 6, Hauptkanal, RW, U3'!AD28)))</f>
        <v>1.35</v>
      </c>
      <c r="AE67" s="117">
        <f>IF($J$44&lt;'Seite 6, Hauptkanal, RW, U3'!$K9,'Seite 6, Hauptkanal, RW, U3'!D28,IF($J$44&lt;'Seite 6, Hauptkanal, RW, U3'!$T9,'Seite 6, Hauptkanal, RW, U3'!M28,IF($J$44&lt;'Seite 6, Hauptkanal, RW, U3'!$AC9,'Seite 6, Hauptkanal, RW, U3'!V28,'Seite 6, Hauptkanal, RW, U3'!AE28)))</f>
        <v>1.75</v>
      </c>
      <c r="AF67" s="117">
        <f>IF($J$44&lt;'Seite 6, Hauptkanal, RW, U3'!$K9,'Seite 6, Hauptkanal, RW, U3'!E28,IF($J$44&lt;'Seite 6, Hauptkanal, RW, U3'!$T9,'Seite 6, Hauptkanal, RW, U3'!N28,IF($J$44&lt;'Seite 6, Hauptkanal, RW, U3'!$AC9,'Seite 6, Hauptkanal, RW, U3'!W28,'Seite 6, Hauptkanal, RW, U3'!AF28)))</f>
        <v>1.85</v>
      </c>
      <c r="AG67" s="117">
        <f>IF($J$44&lt;'Seite 6, Hauptkanal, RW, U3'!$K9,'Seite 6, Hauptkanal, RW, U3'!F28,IF($J$44&lt;'Seite 6, Hauptkanal, RW, U3'!$T9,'Seite 6, Hauptkanal, RW, U3'!O28,IF($J$44&lt;'Seite 6, Hauptkanal, RW, U3'!$AC9,'Seite 6, Hauptkanal, RW, U3'!X28,'Seite 6, Hauptkanal, RW, U3'!AG28)))</f>
        <v>1.95</v>
      </c>
      <c r="AH67" s="117">
        <f>IF($J$44&lt;'Seite 6, Hauptkanal, RW, U3'!$K9,'Seite 6, Hauptkanal, RW, U3'!G28,IF($J$44&lt;'Seite 6, Hauptkanal, RW, U3'!$T9,'Seite 6, Hauptkanal, RW, U3'!P28,IF($J$44&lt;'Seite 6, Hauptkanal, RW, U3'!$AC9,'Seite 6, Hauptkanal, RW, U3'!Y28,'Seite 6, Hauptkanal, RW, U3'!AH28)))</f>
        <v>2.1</v>
      </c>
      <c r="AI67" s="117">
        <f>IF($J$44&lt;'Seite 6, Hauptkanal, RW, U3'!$K9,'Seite 6, Hauptkanal, RW, U3'!H28,IF($J$44&lt;'Seite 6, Hauptkanal, RW, U3'!$T9,'Seite 6, Hauptkanal, RW, U3'!Q28,IF($J$44&lt;'Seite 6, Hauptkanal, RW, U3'!$AC9,'Seite 6, Hauptkanal, RW, U3'!Z28,'Seite 6, Hauptkanal, RW, U3'!AI28)))</f>
        <v>2.2999999999999998</v>
      </c>
      <c r="AJ67" s="117">
        <f>IF($J$44&lt;'Seite 6, Hauptkanal, RW, U3'!$K9,'Seite 6, Hauptkanal, RW, U3'!I28,IF($J$44&lt;'Seite 6, Hauptkanal, RW, U3'!$T9,'Seite 6, Hauptkanal, RW, U3'!R28,IF($J$44&lt;'Seite 6, Hauptkanal, RW, U3'!$AC9,'Seite 6, Hauptkanal, RW, U3'!AA28,'Seite 6, Hauptkanal, RW, U3'!AJ28)))</f>
        <v>2.5499999999999998</v>
      </c>
      <c r="AK67" s="117">
        <f>IF($J$44&lt;'Seite 6, Hauptkanal, RW, U3'!$K9,'Seite 6, Hauptkanal, RW, U3'!J28,IF($J$44&lt;'Seite 6, Hauptkanal, RW, U3'!$T9,'Seite 6, Hauptkanal, RW, U3'!S28,IF($J$44&lt;'Seite 6, Hauptkanal, RW, U3'!$AC9,'Seite 6, Hauptkanal, RW, U3'!AB28,'Seite 6, Hauptkanal, RW, U3'!AK28)))</f>
        <v>2.8</v>
      </c>
    </row>
    <row r="68" spans="1:37" ht="14.25" customHeight="1" x14ac:dyDescent="0.2">
      <c r="A68" s="177"/>
      <c r="B68" s="179"/>
      <c r="C68" s="169"/>
      <c r="D68" s="170"/>
      <c r="E68" s="193" t="s">
        <v>15</v>
      </c>
      <c r="F68" s="194"/>
      <c r="G68" s="180" t="str">
        <f>IF($S$51="Fehler","--",IF($J$48="x",S68,AC68))</f>
        <v>--</v>
      </c>
      <c r="H68" s="180" t="str">
        <f t="shared" si="8"/>
        <v>--</v>
      </c>
      <c r="I68" s="180" t="str">
        <f t="shared" si="8"/>
        <v>--</v>
      </c>
      <c r="J68" s="180" t="str">
        <f t="shared" si="8"/>
        <v>--</v>
      </c>
      <c r="K68" s="180" t="str">
        <f t="shared" si="8"/>
        <v>--</v>
      </c>
      <c r="L68" s="180" t="str">
        <f t="shared" si="8"/>
        <v>--</v>
      </c>
      <c r="M68" s="180" t="str">
        <f t="shared" si="8"/>
        <v>--</v>
      </c>
      <c r="N68" s="180" t="str">
        <f t="shared" si="8"/>
        <v>--</v>
      </c>
      <c r="O68" s="180" t="str">
        <f t="shared" si="8"/>
        <v>--</v>
      </c>
      <c r="S68" s="117">
        <f>IF($J$44&lt;'Seite 5, Hauptkanal, RW, U4'!$K9,'Seite 5, Hauptkanal, RW, U4'!B16,IF($J$44&lt;'Seite 5, Hauptkanal, RW, U4'!$T9,'Seite 5, Hauptkanal, RW, U4'!K16,IF($J$44&lt;'Seite 5, Hauptkanal, RW, U4'!$AC9,'Seite 5, Hauptkanal, RW, U4'!T16,'Seite 5, Hauptkanal, RW, U4'!AC16)))</f>
        <v>0.15</v>
      </c>
      <c r="T68" s="117">
        <f>IF($J$44&lt;'Seite 5, Hauptkanal, RW, U4'!$K9,'Seite 5, Hauptkanal, RW, U4'!C16,IF($J$44&lt;'Seite 5, Hauptkanal, RW, U4'!$T9,'Seite 5, Hauptkanal, RW, U4'!L16,IF($J$44&lt;'Seite 5, Hauptkanal, RW, U4'!$AC9,'Seite 5, Hauptkanal, RW, U4'!U16,'Seite 5, Hauptkanal, RW, U4'!AD16)))</f>
        <v>0.15</v>
      </c>
      <c r="U68" s="117">
        <f>IF($J$44&lt;'Seite 5, Hauptkanal, RW, U4'!$K9,'Seite 5, Hauptkanal, RW, U4'!D16,IF($J$44&lt;'Seite 5, Hauptkanal, RW, U4'!$T9,'Seite 5, Hauptkanal, RW, U4'!M16,IF($J$44&lt;'Seite 5, Hauptkanal, RW, U4'!$AC9,'Seite 5, Hauptkanal, RW, U4'!V16,'Seite 5, Hauptkanal, RW, U4'!AE16)))</f>
        <v>0.15</v>
      </c>
      <c r="V68" s="117">
        <f>IF($J$44&lt;'Seite 5, Hauptkanal, RW, U4'!$K9,'Seite 5, Hauptkanal, RW, U4'!E16,IF($J$44&lt;'Seite 5, Hauptkanal, RW, U4'!$T9,'Seite 5, Hauptkanal, RW, U4'!N16,IF($J$44&lt;'Seite 5, Hauptkanal, RW, U4'!$AC9,'Seite 5, Hauptkanal, RW, U4'!W16,'Seite 5, Hauptkanal, RW, U4'!AF16)))</f>
        <v>0.15</v>
      </c>
      <c r="W68" s="117">
        <f>IF($J$44&lt;'Seite 5, Hauptkanal, RW, U4'!$K9,'Seite 5, Hauptkanal, RW, U4'!F16,IF($J$44&lt;'Seite 5, Hauptkanal, RW, U4'!$T9,'Seite 5, Hauptkanal, RW, U4'!O16,IF($J$44&lt;'Seite 5, Hauptkanal, RW, U4'!$AC9,'Seite 5, Hauptkanal, RW, U4'!X16,'Seite 5, Hauptkanal, RW, U4'!AG16)))</f>
        <v>0.16200000000000001</v>
      </c>
      <c r="X68" s="117">
        <f>IF($J$44&lt;'Seite 5, Hauptkanal, RW, U4'!$K9,'Seite 5, Hauptkanal, RW, U4'!G16,IF($J$44&lt;'Seite 5, Hauptkanal, RW, U4'!$T9,'Seite 5, Hauptkanal, RW, U4'!P16,IF($J$44&lt;'Seite 5, Hauptkanal, RW, U4'!$AC9,'Seite 5, Hauptkanal, RW, U4'!Y16,'Seite 5, Hauptkanal, RW, U4'!AH16)))</f>
        <v>0.17499999999999999</v>
      </c>
      <c r="Y68" s="117">
        <f>IF($J$44&lt;'Seite 5, Hauptkanal, RW, U4'!$K9,'Seite 5, Hauptkanal, RW, U4'!H16,IF($J$44&lt;'Seite 5, Hauptkanal, RW, U4'!$T9,'Seite 5, Hauptkanal, RW, U4'!Q16,IF($J$44&lt;'Seite 5, Hauptkanal, RW, U4'!$AC9,'Seite 5, Hauptkanal, RW, U4'!Z16,'Seite 5, Hauptkanal, RW, U4'!AI16)))</f>
        <v>0.17749999999999999</v>
      </c>
      <c r="Z68" s="117">
        <f>IF($J$44&lt;'Seite 5, Hauptkanal, RW, U4'!$K9,'Seite 5, Hauptkanal, RW, U4'!I16,IF($J$44&lt;'Seite 5, Hauptkanal, RW, U4'!$T9,'Seite 5, Hauptkanal, RW, U4'!R16,IF($J$44&lt;'Seite 5, Hauptkanal, RW, U4'!$AC9,'Seite 5, Hauptkanal, RW, U4'!AA16,'Seite 5, Hauptkanal, RW, U4'!AJ16)))</f>
        <v>0.20100000000000001</v>
      </c>
      <c r="AA68" s="117">
        <f>IF($J$44&lt;'Seite 5, Hauptkanal, RW, U4'!$K9,'Seite 5, Hauptkanal, RW, U4'!J16,IF($J$44&lt;'Seite 5, Hauptkanal, RW, U4'!$T9,'Seite 5, Hauptkanal, RW, U4'!S16,IF($J$44&lt;'Seite 5, Hauptkanal, RW, U4'!$AC9,'Seite 5, Hauptkanal, RW, U4'!AB16,'Seite 5, Hauptkanal, RW, U4'!AK16)))</f>
        <v>0.222</v>
      </c>
      <c r="AB68" s="122"/>
      <c r="AC68" s="195" t="s">
        <v>16</v>
      </c>
      <c r="AD68" s="195" t="s">
        <v>16</v>
      </c>
      <c r="AE68" s="195" t="s">
        <v>16</v>
      </c>
      <c r="AF68" s="195" t="s">
        <v>16</v>
      </c>
      <c r="AG68" s="195" t="s">
        <v>16</v>
      </c>
      <c r="AH68" s="195" t="s">
        <v>16</v>
      </c>
      <c r="AI68" s="195" t="s">
        <v>16</v>
      </c>
      <c r="AJ68" s="195" t="s">
        <v>16</v>
      </c>
      <c r="AK68" s="195" t="s">
        <v>16</v>
      </c>
    </row>
    <row r="69" spans="1:37" ht="7.5" customHeight="1" x14ac:dyDescent="0.2">
      <c r="A69" s="141"/>
      <c r="B69" s="142"/>
      <c r="C69" s="142"/>
      <c r="D69" s="142"/>
      <c r="E69" s="143"/>
      <c r="F69" s="141"/>
      <c r="G69" s="144"/>
      <c r="H69" s="144"/>
      <c r="I69" s="144"/>
      <c r="J69" s="144"/>
      <c r="K69" s="144"/>
      <c r="L69" s="144"/>
      <c r="M69" s="144"/>
      <c r="N69" s="144"/>
      <c r="O69" s="144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</row>
    <row r="70" spans="1:37" ht="12" customHeight="1" x14ac:dyDescent="0.2">
      <c r="A70" s="148" t="s">
        <v>45</v>
      </c>
      <c r="B70" s="148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9" t="s">
        <v>86</v>
      </c>
    </row>
  </sheetData>
  <sheetProtection algorithmName="SHA-512" hashValue="v/KtTDGKOqI5BOF4Y00jX7VMFZTJg3DammPk69E7jRtBFTQ3v+zAugslgfO1ybVNP/t29pSzJ+pHm/2OpRvQfw==" saltValue="yjozpmSpifX3k2eSY9mDwQ==" spinCount="100000" sheet="1" objects="1" scenarios="1" selectLockedCells="1"/>
  <mergeCells count="4">
    <mergeCell ref="S51:V52"/>
    <mergeCell ref="L51:O52"/>
    <mergeCell ref="L48:O49"/>
    <mergeCell ref="L54:O54"/>
  </mergeCells>
  <phoneticPr fontId="3" type="noConversion"/>
  <conditionalFormatting sqref="E56:O56 L35 L38 L41 L44 L47:L48">
    <cfRule type="cellIs" dxfId="19" priority="4" stopIfTrue="1" operator="equal">
      <formula>"Fehler"</formula>
    </cfRule>
  </conditionalFormatting>
  <conditionalFormatting sqref="L51">
    <cfRule type="cellIs" dxfId="18" priority="3" stopIfTrue="1" operator="equal">
      <formula>"Fehler"</formula>
    </cfRule>
  </conditionalFormatting>
  <conditionalFormatting sqref="L54:L55">
    <cfRule type="cellIs" dxfId="17" priority="2" stopIfTrue="1" operator="equal">
      <formula>"Fehler"</formula>
    </cfRule>
  </conditionalFormatting>
  <conditionalFormatting sqref="S51">
    <cfRule type="cellIs" dxfId="16" priority="1" stopIfTrue="1" operator="equal">
      <formula>"Fehler"</formula>
    </cfRule>
  </conditionalFormatting>
  <dataValidations count="2">
    <dataValidation type="list" allowBlank="1" showInputMessage="1" showErrorMessage="1" sqref="J48:J49 J51:J52">
      <formula1>$S$48</formula1>
    </dataValidation>
    <dataValidation type="decimal" operator="greaterThanOrEqual" allowBlank="1" showInputMessage="1" showErrorMessage="1" sqref="J55">
      <formula1>0.15</formula1>
    </dataValidation>
  </dataValidations>
  <pageMargins left="0.78740157480314965" right="0.39370078740157483" top="0.16" bottom="0.18" header="0" footer="0.13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4097" r:id="rId4">
          <objectPr defaultSize="0" autoPict="0" r:id="rId5">
            <anchor moveWithCells="1" sizeWithCells="1">
              <from>
                <xdr:col>7</xdr:col>
                <xdr:colOff>0</xdr:colOff>
                <xdr:row>0</xdr:row>
                <xdr:rowOff>0</xdr:rowOff>
              </from>
              <to>
                <xdr:col>7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I48"/>
  <sheetViews>
    <sheetView zoomScale="75" zoomScaleNormal="75" workbookViewId="0">
      <selection activeCell="A8" sqref="A8"/>
    </sheetView>
  </sheetViews>
  <sheetFormatPr baseColWidth="10" defaultColWidth="12.5703125" defaultRowHeight="14.25" x14ac:dyDescent="0.2"/>
  <cols>
    <col min="1" max="1" width="18" style="5" customWidth="1"/>
    <col min="2" max="13" width="5.140625" style="16" customWidth="1"/>
    <col min="14" max="34" width="5.140625" style="5" customWidth="1"/>
    <col min="35" max="35" width="12" style="5" customWidth="1"/>
    <col min="36" max="16384" width="12.5703125" style="5"/>
  </cols>
  <sheetData>
    <row r="1" spans="1:35" s="62" customFormat="1" ht="15" customHeight="1" x14ac:dyDescent="0.2"/>
    <row r="2" spans="1:35" s="62" customFormat="1" ht="12" customHeight="1" x14ac:dyDescent="0.2">
      <c r="A2" s="151" t="s">
        <v>42</v>
      </c>
      <c r="B2" s="151"/>
    </row>
    <row r="3" spans="1:35" ht="12" customHeight="1" x14ac:dyDescent="0.3">
      <c r="A3" s="152" t="s">
        <v>43</v>
      </c>
      <c r="B3" s="152"/>
      <c r="C3" s="3"/>
      <c r="D3" s="3"/>
      <c r="E3" s="4"/>
      <c r="F3" s="4"/>
      <c r="G3" s="4"/>
      <c r="H3" s="4"/>
      <c r="I3" s="5"/>
      <c r="J3" s="5"/>
      <c r="K3" s="5"/>
      <c r="L3" s="5"/>
      <c r="M3" s="5"/>
    </row>
    <row r="4" spans="1:35" ht="3.95" customHeight="1" x14ac:dyDescent="0.3">
      <c r="A4" s="150"/>
      <c r="B4" s="150"/>
      <c r="C4" s="6"/>
      <c r="D4" s="10"/>
      <c r="E4" s="7"/>
      <c r="F4" s="8"/>
      <c r="G4" s="9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8" customHeight="1" x14ac:dyDescent="0.3">
      <c r="A5" s="11"/>
      <c r="B5" s="12"/>
      <c r="C5" s="12"/>
      <c r="D5" s="13"/>
      <c r="E5" s="14"/>
      <c r="F5" s="4"/>
      <c r="G5" s="13"/>
      <c r="H5" s="13"/>
      <c r="I5" s="13"/>
      <c r="J5" s="14"/>
      <c r="K5" s="14"/>
      <c r="L5" s="13"/>
      <c r="M5" s="13"/>
      <c r="N5" s="13"/>
      <c r="O5" s="13"/>
      <c r="P5" s="7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5" ht="18" customHeight="1" x14ac:dyDescent="0.3">
      <c r="A6" s="15" t="s">
        <v>60</v>
      </c>
      <c r="B6" s="12"/>
      <c r="C6" s="12"/>
      <c r="D6" s="13"/>
      <c r="E6" s="14"/>
      <c r="F6" s="4"/>
      <c r="G6" s="13"/>
      <c r="H6" s="13"/>
      <c r="I6" s="13"/>
      <c r="J6" s="14"/>
      <c r="K6" s="14"/>
      <c r="L6" s="13"/>
      <c r="M6" s="13"/>
      <c r="N6" s="13"/>
      <c r="O6" s="13"/>
      <c r="P6" s="7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ht="18" customHeight="1" thickBot="1" x14ac:dyDescent="0.25"/>
    <row r="8" spans="1:35" ht="18.75" customHeight="1" thickBot="1" x14ac:dyDescent="0.25">
      <c r="A8" s="17" t="s">
        <v>59</v>
      </c>
      <c r="B8" s="73" t="s">
        <v>57</v>
      </c>
      <c r="C8" s="74"/>
      <c r="D8" s="74"/>
      <c r="E8" s="74"/>
      <c r="F8" s="74"/>
      <c r="G8" s="74"/>
      <c r="H8" s="74"/>
      <c r="I8" s="75"/>
      <c r="J8" s="74"/>
      <c r="K8" s="74"/>
      <c r="L8" s="74"/>
      <c r="M8" s="74"/>
      <c r="N8" s="76"/>
      <c r="O8" s="76"/>
      <c r="P8" s="76"/>
      <c r="Q8" s="77"/>
      <c r="R8" s="37"/>
      <c r="S8" s="78" t="s">
        <v>58</v>
      </c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9"/>
      <c r="AI8" s="18"/>
    </row>
    <row r="9" spans="1:35" ht="18.75" customHeight="1" thickBot="1" x14ac:dyDescent="0.25">
      <c r="A9" s="19" t="s">
        <v>6</v>
      </c>
      <c r="B9" s="80">
        <v>0</v>
      </c>
      <c r="C9" s="199" t="s">
        <v>7</v>
      </c>
      <c r="D9" s="199"/>
      <c r="E9" s="81">
        <v>0.99990000000000001</v>
      </c>
      <c r="F9" s="80">
        <v>1</v>
      </c>
      <c r="G9" s="199" t="s">
        <v>7</v>
      </c>
      <c r="H9" s="199"/>
      <c r="I9" s="81">
        <v>1.3998999999999999</v>
      </c>
      <c r="J9" s="80">
        <v>1.4</v>
      </c>
      <c r="K9" s="199" t="s">
        <v>7</v>
      </c>
      <c r="L9" s="199"/>
      <c r="M9" s="81">
        <v>3.9998999999999998</v>
      </c>
      <c r="N9" s="80">
        <v>4</v>
      </c>
      <c r="O9" s="199" t="s">
        <v>8</v>
      </c>
      <c r="P9" s="199"/>
      <c r="Q9" s="82"/>
      <c r="R9" s="83"/>
      <c r="S9" s="80">
        <v>0</v>
      </c>
      <c r="T9" s="199" t="s">
        <v>7</v>
      </c>
      <c r="U9" s="199"/>
      <c r="V9" s="81">
        <v>0.99990000000000001</v>
      </c>
      <c r="W9" s="80">
        <v>1</v>
      </c>
      <c r="X9" s="199" t="s">
        <v>7</v>
      </c>
      <c r="Y9" s="199"/>
      <c r="Z9" s="81">
        <v>1.3998999999999999</v>
      </c>
      <c r="AA9" s="80">
        <v>1.4</v>
      </c>
      <c r="AB9" s="199" t="s">
        <v>7</v>
      </c>
      <c r="AC9" s="199"/>
      <c r="AD9" s="81">
        <v>3.9998999999999998</v>
      </c>
      <c r="AE9" s="80">
        <v>4</v>
      </c>
      <c r="AF9" s="199" t="s">
        <v>8</v>
      </c>
      <c r="AG9" s="199"/>
      <c r="AH9" s="82"/>
      <c r="AI9" s="83"/>
    </row>
    <row r="10" spans="1:35" ht="18.75" customHeight="1" x14ac:dyDescent="0.2">
      <c r="A10" s="19" t="s">
        <v>9</v>
      </c>
      <c r="B10" s="66">
        <v>100</v>
      </c>
      <c r="C10" s="67">
        <v>125</v>
      </c>
      <c r="D10" s="67">
        <v>150</v>
      </c>
      <c r="E10" s="68">
        <v>200</v>
      </c>
      <c r="F10" s="66">
        <v>100</v>
      </c>
      <c r="G10" s="67">
        <v>125</v>
      </c>
      <c r="H10" s="67">
        <v>150</v>
      </c>
      <c r="I10" s="68">
        <v>200</v>
      </c>
      <c r="J10" s="66">
        <v>100</v>
      </c>
      <c r="K10" s="67">
        <v>125</v>
      </c>
      <c r="L10" s="67">
        <v>150</v>
      </c>
      <c r="M10" s="68">
        <v>200</v>
      </c>
      <c r="N10" s="66">
        <v>100</v>
      </c>
      <c r="O10" s="67">
        <v>125</v>
      </c>
      <c r="P10" s="67">
        <v>150</v>
      </c>
      <c r="Q10" s="84">
        <v>200</v>
      </c>
      <c r="R10" s="85"/>
      <c r="S10" s="66">
        <v>110</v>
      </c>
      <c r="T10" s="67">
        <v>125</v>
      </c>
      <c r="U10" s="67">
        <v>160</v>
      </c>
      <c r="V10" s="68">
        <v>200</v>
      </c>
      <c r="W10" s="66">
        <v>110</v>
      </c>
      <c r="X10" s="67">
        <v>125</v>
      </c>
      <c r="Y10" s="67">
        <v>160</v>
      </c>
      <c r="Z10" s="68">
        <v>200</v>
      </c>
      <c r="AA10" s="66">
        <v>110</v>
      </c>
      <c r="AB10" s="67">
        <v>125</v>
      </c>
      <c r="AC10" s="67">
        <v>160</v>
      </c>
      <c r="AD10" s="68">
        <v>200</v>
      </c>
      <c r="AE10" s="66">
        <v>110</v>
      </c>
      <c r="AF10" s="67">
        <v>125</v>
      </c>
      <c r="AG10" s="67">
        <v>160</v>
      </c>
      <c r="AH10" s="68">
        <v>200</v>
      </c>
      <c r="AI10" s="18" t="s">
        <v>10</v>
      </c>
    </row>
    <row r="11" spans="1:35" ht="18.75" customHeight="1" x14ac:dyDescent="0.2">
      <c r="A11" s="19" t="s">
        <v>11</v>
      </c>
      <c r="B11" s="69">
        <v>131</v>
      </c>
      <c r="C11" s="70">
        <v>159</v>
      </c>
      <c r="D11" s="70">
        <v>186</v>
      </c>
      <c r="E11" s="71">
        <v>242</v>
      </c>
      <c r="F11" s="69">
        <v>131</v>
      </c>
      <c r="G11" s="70">
        <v>159</v>
      </c>
      <c r="H11" s="70">
        <v>186</v>
      </c>
      <c r="I11" s="71">
        <v>242</v>
      </c>
      <c r="J11" s="69">
        <v>131</v>
      </c>
      <c r="K11" s="70">
        <v>159</v>
      </c>
      <c r="L11" s="70">
        <v>186</v>
      </c>
      <c r="M11" s="71">
        <v>242</v>
      </c>
      <c r="N11" s="69">
        <v>131</v>
      </c>
      <c r="O11" s="70">
        <v>159</v>
      </c>
      <c r="P11" s="70">
        <v>186</v>
      </c>
      <c r="Q11" s="86">
        <v>242</v>
      </c>
      <c r="R11" s="85"/>
      <c r="S11" s="69">
        <v>110</v>
      </c>
      <c r="T11" s="70">
        <v>125</v>
      </c>
      <c r="U11" s="70">
        <v>160</v>
      </c>
      <c r="V11" s="71">
        <v>200</v>
      </c>
      <c r="W11" s="69">
        <v>110</v>
      </c>
      <c r="X11" s="70">
        <v>125</v>
      </c>
      <c r="Y11" s="70">
        <v>160</v>
      </c>
      <c r="Z11" s="71">
        <v>200</v>
      </c>
      <c r="AA11" s="69">
        <v>110</v>
      </c>
      <c r="AB11" s="70">
        <v>125</v>
      </c>
      <c r="AC11" s="70">
        <v>160</v>
      </c>
      <c r="AD11" s="71">
        <v>200</v>
      </c>
      <c r="AE11" s="69">
        <v>110</v>
      </c>
      <c r="AF11" s="70">
        <v>125</v>
      </c>
      <c r="AG11" s="70">
        <v>160</v>
      </c>
      <c r="AH11" s="71">
        <v>200</v>
      </c>
      <c r="AI11" s="18" t="s">
        <v>10</v>
      </c>
    </row>
    <row r="12" spans="1:35" ht="18.75" customHeight="1" x14ac:dyDescent="0.2">
      <c r="A12" s="26" t="s">
        <v>27</v>
      </c>
      <c r="B12" s="69">
        <v>200</v>
      </c>
      <c r="C12" s="70">
        <v>230</v>
      </c>
      <c r="D12" s="70">
        <v>260</v>
      </c>
      <c r="E12" s="71">
        <v>340</v>
      </c>
      <c r="F12" s="69">
        <v>200</v>
      </c>
      <c r="G12" s="70">
        <v>230</v>
      </c>
      <c r="H12" s="70">
        <v>260</v>
      </c>
      <c r="I12" s="71">
        <v>340</v>
      </c>
      <c r="J12" s="69">
        <v>200</v>
      </c>
      <c r="K12" s="70">
        <v>230</v>
      </c>
      <c r="L12" s="70">
        <v>260</v>
      </c>
      <c r="M12" s="71">
        <v>340</v>
      </c>
      <c r="N12" s="69">
        <v>200</v>
      </c>
      <c r="O12" s="70">
        <v>230</v>
      </c>
      <c r="P12" s="70">
        <v>260</v>
      </c>
      <c r="Q12" s="71">
        <v>340</v>
      </c>
      <c r="R12" s="85"/>
      <c r="S12" s="69">
        <v>130</v>
      </c>
      <c r="T12" s="70">
        <v>145</v>
      </c>
      <c r="U12" s="70">
        <v>190</v>
      </c>
      <c r="V12" s="71">
        <v>230</v>
      </c>
      <c r="W12" s="87">
        <v>130</v>
      </c>
      <c r="X12" s="70">
        <v>145</v>
      </c>
      <c r="Y12" s="70">
        <v>190</v>
      </c>
      <c r="Z12" s="71">
        <v>230</v>
      </c>
      <c r="AA12" s="87">
        <v>130</v>
      </c>
      <c r="AB12" s="70">
        <v>145</v>
      </c>
      <c r="AC12" s="70">
        <v>190</v>
      </c>
      <c r="AD12" s="71">
        <v>230</v>
      </c>
      <c r="AE12" s="87">
        <v>130</v>
      </c>
      <c r="AF12" s="70">
        <v>145</v>
      </c>
      <c r="AG12" s="70">
        <v>190</v>
      </c>
      <c r="AH12" s="71">
        <v>230</v>
      </c>
      <c r="AI12" s="18" t="s">
        <v>1</v>
      </c>
    </row>
    <row r="13" spans="1:35" ht="18.75" customHeight="1" x14ac:dyDescent="0.2">
      <c r="A13" s="19" t="s">
        <v>12</v>
      </c>
      <c r="B13" s="27">
        <f>$A46</f>
        <v>0</v>
      </c>
      <c r="C13" s="28">
        <f t="shared" ref="C13:Q13" si="0">$A46</f>
        <v>0</v>
      </c>
      <c r="D13" s="28">
        <f t="shared" si="0"/>
        <v>0</v>
      </c>
      <c r="E13" s="29">
        <f t="shared" si="0"/>
        <v>0</v>
      </c>
      <c r="F13" s="27">
        <f t="shared" si="0"/>
        <v>0</v>
      </c>
      <c r="G13" s="28">
        <f t="shared" si="0"/>
        <v>0</v>
      </c>
      <c r="H13" s="28">
        <f t="shared" si="0"/>
        <v>0</v>
      </c>
      <c r="I13" s="29">
        <f t="shared" si="0"/>
        <v>0</v>
      </c>
      <c r="J13" s="27">
        <f t="shared" si="0"/>
        <v>0</v>
      </c>
      <c r="K13" s="28">
        <f t="shared" si="0"/>
        <v>0</v>
      </c>
      <c r="L13" s="28">
        <f t="shared" si="0"/>
        <v>0</v>
      </c>
      <c r="M13" s="29">
        <f t="shared" si="0"/>
        <v>0</v>
      </c>
      <c r="N13" s="27">
        <f t="shared" si="0"/>
        <v>0</v>
      </c>
      <c r="O13" s="28">
        <f t="shared" si="0"/>
        <v>0</v>
      </c>
      <c r="P13" s="28">
        <f t="shared" si="0"/>
        <v>0</v>
      </c>
      <c r="Q13" s="88">
        <f t="shared" si="0"/>
        <v>0</v>
      </c>
      <c r="R13" s="89"/>
      <c r="S13" s="27">
        <f t="shared" ref="S13:AH13" si="1">$A46</f>
        <v>0</v>
      </c>
      <c r="T13" s="28">
        <f t="shared" si="1"/>
        <v>0</v>
      </c>
      <c r="U13" s="28">
        <f t="shared" si="1"/>
        <v>0</v>
      </c>
      <c r="V13" s="29">
        <f t="shared" si="1"/>
        <v>0</v>
      </c>
      <c r="W13" s="27">
        <f t="shared" si="1"/>
        <v>0</v>
      </c>
      <c r="X13" s="28">
        <f t="shared" si="1"/>
        <v>0</v>
      </c>
      <c r="Y13" s="28">
        <f t="shared" si="1"/>
        <v>0</v>
      </c>
      <c r="Z13" s="29">
        <f t="shared" si="1"/>
        <v>0</v>
      </c>
      <c r="AA13" s="27">
        <f t="shared" si="1"/>
        <v>0</v>
      </c>
      <c r="AB13" s="28">
        <f t="shared" si="1"/>
        <v>0</v>
      </c>
      <c r="AC13" s="28">
        <f t="shared" si="1"/>
        <v>0</v>
      </c>
      <c r="AD13" s="29">
        <f t="shared" si="1"/>
        <v>0</v>
      </c>
      <c r="AE13" s="27">
        <f t="shared" si="1"/>
        <v>0</v>
      </c>
      <c r="AF13" s="28">
        <f t="shared" si="1"/>
        <v>0</v>
      </c>
      <c r="AG13" s="28">
        <f t="shared" si="1"/>
        <v>0</v>
      </c>
      <c r="AH13" s="29">
        <f t="shared" si="1"/>
        <v>0</v>
      </c>
      <c r="AI13" s="18" t="s">
        <v>1</v>
      </c>
    </row>
    <row r="14" spans="1:35" ht="18.75" customHeight="1" x14ac:dyDescent="0.2">
      <c r="A14" s="19" t="s">
        <v>13</v>
      </c>
      <c r="B14" s="27">
        <f t="shared" ref="B14:Q14" si="2">$A47</f>
        <v>0.1</v>
      </c>
      <c r="C14" s="28">
        <f t="shared" si="2"/>
        <v>0.1</v>
      </c>
      <c r="D14" s="28">
        <f>$A47</f>
        <v>0.1</v>
      </c>
      <c r="E14" s="29">
        <f t="shared" si="2"/>
        <v>0.1</v>
      </c>
      <c r="F14" s="27">
        <f t="shared" si="2"/>
        <v>0.1</v>
      </c>
      <c r="G14" s="28">
        <f t="shared" si="2"/>
        <v>0.1</v>
      </c>
      <c r="H14" s="28">
        <f t="shared" si="2"/>
        <v>0.1</v>
      </c>
      <c r="I14" s="29">
        <f t="shared" si="2"/>
        <v>0.1</v>
      </c>
      <c r="J14" s="27">
        <f t="shared" si="2"/>
        <v>0.1</v>
      </c>
      <c r="K14" s="28">
        <f t="shared" si="2"/>
        <v>0.1</v>
      </c>
      <c r="L14" s="28">
        <f t="shared" si="2"/>
        <v>0.1</v>
      </c>
      <c r="M14" s="29">
        <f t="shared" si="2"/>
        <v>0.1</v>
      </c>
      <c r="N14" s="27">
        <f t="shared" si="2"/>
        <v>0.1</v>
      </c>
      <c r="O14" s="28">
        <f t="shared" si="2"/>
        <v>0.1</v>
      </c>
      <c r="P14" s="28">
        <f t="shared" si="2"/>
        <v>0.1</v>
      </c>
      <c r="Q14" s="88">
        <f t="shared" si="2"/>
        <v>0.1</v>
      </c>
      <c r="R14" s="89"/>
      <c r="S14" s="27">
        <f t="shared" ref="S14:AH14" si="3">$A47</f>
        <v>0.1</v>
      </c>
      <c r="T14" s="28">
        <f t="shared" si="3"/>
        <v>0.1</v>
      </c>
      <c r="U14" s="28">
        <f t="shared" si="3"/>
        <v>0.1</v>
      </c>
      <c r="V14" s="29">
        <f t="shared" si="3"/>
        <v>0.1</v>
      </c>
      <c r="W14" s="27">
        <f t="shared" si="3"/>
        <v>0.1</v>
      </c>
      <c r="X14" s="28">
        <f t="shared" si="3"/>
        <v>0.1</v>
      </c>
      <c r="Y14" s="28">
        <f t="shared" si="3"/>
        <v>0.1</v>
      </c>
      <c r="Z14" s="29">
        <f t="shared" si="3"/>
        <v>0.1</v>
      </c>
      <c r="AA14" s="27">
        <f t="shared" si="3"/>
        <v>0.1</v>
      </c>
      <c r="AB14" s="28">
        <f t="shared" si="3"/>
        <v>0.1</v>
      </c>
      <c r="AC14" s="28">
        <f t="shared" si="3"/>
        <v>0.1</v>
      </c>
      <c r="AD14" s="29">
        <f t="shared" si="3"/>
        <v>0.1</v>
      </c>
      <c r="AE14" s="27">
        <f t="shared" si="3"/>
        <v>0.1</v>
      </c>
      <c r="AF14" s="28">
        <f t="shared" si="3"/>
        <v>0.1</v>
      </c>
      <c r="AG14" s="28">
        <f t="shared" si="3"/>
        <v>0.1</v>
      </c>
      <c r="AH14" s="29">
        <f t="shared" si="3"/>
        <v>0.1</v>
      </c>
      <c r="AI14" s="18" t="s">
        <v>1</v>
      </c>
    </row>
    <row r="15" spans="1:35" ht="18.75" customHeight="1" x14ac:dyDescent="0.2">
      <c r="A15" s="19" t="s">
        <v>14</v>
      </c>
      <c r="B15" s="30">
        <f>MAX('Seite 1, Grabenskizzen'!$J$54,0.1+B10/IF('Seite 1, Grabenskizzen'!$J$51="x",10,5)/1000)</f>
        <v>0.11</v>
      </c>
      <c r="C15" s="31">
        <f>MAX('Seite 1, Grabenskizzen'!$J$54,0.1+C10/IF('Seite 1, Grabenskizzen'!$J$51="x",10,5)/1000)</f>
        <v>0.1125</v>
      </c>
      <c r="D15" s="31">
        <f>MAX('Seite 1, Grabenskizzen'!$J$54,0.1+D10/IF('Seite 1, Grabenskizzen'!$J$51="x",10,5)/1000)</f>
        <v>0.115</v>
      </c>
      <c r="E15" s="32">
        <f>MAX('Seite 1, Grabenskizzen'!$J$54,0.1+E10/IF('Seite 1, Grabenskizzen'!$J$51="x",10,5)/1000)</f>
        <v>0.12000000000000001</v>
      </c>
      <c r="F15" s="30">
        <f>MAX('Seite 1, Grabenskizzen'!$J$54,0.1+F10/IF('Seite 1, Grabenskizzen'!$J$51="x",10,5)/1000)</f>
        <v>0.11</v>
      </c>
      <c r="G15" s="31">
        <f>MAX('Seite 1, Grabenskizzen'!$J$54,0.1+G10/IF('Seite 1, Grabenskizzen'!$J$51="x",10,5)/1000)</f>
        <v>0.1125</v>
      </c>
      <c r="H15" s="31">
        <f>MAX('Seite 1, Grabenskizzen'!$J$54,0.1+H10/IF('Seite 1, Grabenskizzen'!$J$51="x",10,5)/1000)</f>
        <v>0.115</v>
      </c>
      <c r="I15" s="32">
        <f>MAX('Seite 1, Grabenskizzen'!$J$54,0.1+I10/IF('Seite 1, Grabenskizzen'!$J$51="x",10,5)/1000)</f>
        <v>0.12000000000000001</v>
      </c>
      <c r="J15" s="30">
        <f>MAX('Seite 1, Grabenskizzen'!$J$54,0.1+J10/IF('Seite 1, Grabenskizzen'!$J$51="x",10,5)/1000)</f>
        <v>0.11</v>
      </c>
      <c r="K15" s="31">
        <f>MAX('Seite 1, Grabenskizzen'!$J$54,0.1+K10/IF('Seite 1, Grabenskizzen'!$J$51="x",10,5)/1000)</f>
        <v>0.1125</v>
      </c>
      <c r="L15" s="31">
        <f>MAX('Seite 1, Grabenskizzen'!$J$54,0.1+L10/IF('Seite 1, Grabenskizzen'!$J$51="x",10,5)/1000)</f>
        <v>0.115</v>
      </c>
      <c r="M15" s="32">
        <f>MAX('Seite 1, Grabenskizzen'!$J$54,0.1+M10/IF('Seite 1, Grabenskizzen'!$J$51="x",10,5)/1000)</f>
        <v>0.12000000000000001</v>
      </c>
      <c r="N15" s="30">
        <f>MAX('Seite 1, Grabenskizzen'!$J$54,0.1+N10/IF('Seite 1, Grabenskizzen'!$J$51="x",10,5)/1000)</f>
        <v>0.11</v>
      </c>
      <c r="O15" s="31">
        <f>MAX('Seite 1, Grabenskizzen'!$J$54,0.1+O10/IF('Seite 1, Grabenskizzen'!$J$51="x",10,5)/1000)</f>
        <v>0.1125</v>
      </c>
      <c r="P15" s="31">
        <f>MAX('Seite 1, Grabenskizzen'!$J$54,0.1+P10/IF('Seite 1, Grabenskizzen'!$J$51="x",10,5)/1000)</f>
        <v>0.115</v>
      </c>
      <c r="Q15" s="32">
        <f>MAX('Seite 1, Grabenskizzen'!$J$54,0.1+Q10/IF('Seite 1, Grabenskizzen'!$J$51="x",10,5)/1000)</f>
        <v>0.12000000000000001</v>
      </c>
      <c r="R15" s="91"/>
      <c r="S15" s="30">
        <f>MAX('Seite 1, Grabenskizzen'!$J$54,0.1+S10/IF('Seite 1, Grabenskizzen'!$J$51="x",10,5)/1000)</f>
        <v>0.111</v>
      </c>
      <c r="T15" s="31">
        <f>MAX('Seite 1, Grabenskizzen'!$J$54,0.1+T10/IF('Seite 1, Grabenskizzen'!$J$51="x",10,5)/1000)</f>
        <v>0.1125</v>
      </c>
      <c r="U15" s="31">
        <f>MAX('Seite 1, Grabenskizzen'!$J$54,0.1+U10/IF('Seite 1, Grabenskizzen'!$J$51="x",10,5)/1000)</f>
        <v>0.11600000000000001</v>
      </c>
      <c r="V15" s="32">
        <f>MAX('Seite 1, Grabenskizzen'!$J$54,0.1+V10/IF('Seite 1, Grabenskizzen'!$J$51="x",10,5)/1000)</f>
        <v>0.12000000000000001</v>
      </c>
      <c r="W15" s="30">
        <f>MAX('Seite 1, Grabenskizzen'!$J$54,0.1+W10/IF('Seite 1, Grabenskizzen'!$J$51="x",10,5)/1000)</f>
        <v>0.111</v>
      </c>
      <c r="X15" s="31">
        <f>MAX('Seite 1, Grabenskizzen'!$J$54,0.1+X10/IF('Seite 1, Grabenskizzen'!$J$51="x",10,5)/1000)</f>
        <v>0.1125</v>
      </c>
      <c r="Y15" s="31">
        <f>MAX('Seite 1, Grabenskizzen'!$J$54,0.1+Y10/IF('Seite 1, Grabenskizzen'!$J$51="x",10,5)/1000)</f>
        <v>0.11600000000000001</v>
      </c>
      <c r="Z15" s="32">
        <f>MAX('Seite 1, Grabenskizzen'!$J$54,0.1+Z10/IF('Seite 1, Grabenskizzen'!$J$51="x",10,5)/1000)</f>
        <v>0.12000000000000001</v>
      </c>
      <c r="AA15" s="30">
        <f>MAX('Seite 1, Grabenskizzen'!$J$54,0.1+AA10/IF('Seite 1, Grabenskizzen'!$J$51="x",10,5)/1000)</f>
        <v>0.111</v>
      </c>
      <c r="AB15" s="31">
        <f>MAX('Seite 1, Grabenskizzen'!$J$54,0.1+AB10/IF('Seite 1, Grabenskizzen'!$J$51="x",10,5)/1000)</f>
        <v>0.1125</v>
      </c>
      <c r="AC15" s="31">
        <f>MAX('Seite 1, Grabenskizzen'!$J$54,0.1+AC10/IF('Seite 1, Grabenskizzen'!$J$51="x",10,5)/1000)</f>
        <v>0.11600000000000001</v>
      </c>
      <c r="AD15" s="32">
        <f>MAX('Seite 1, Grabenskizzen'!$J$54,0.1+AD10/IF('Seite 1, Grabenskizzen'!$J$51="x",10,5)/1000)</f>
        <v>0.12000000000000001</v>
      </c>
      <c r="AE15" s="30">
        <f>MAX('Seite 1, Grabenskizzen'!$J$54,0.1+AE10/IF('Seite 1, Grabenskizzen'!$J$51="x",10,5)/1000)</f>
        <v>0.111</v>
      </c>
      <c r="AF15" s="31">
        <f>MAX('Seite 1, Grabenskizzen'!$J$54,0.1+AF10/IF('Seite 1, Grabenskizzen'!$J$51="x",10,5)/1000)</f>
        <v>0.1125</v>
      </c>
      <c r="AG15" s="31">
        <f>MAX('Seite 1, Grabenskizzen'!$J$54,0.1+AG10/IF('Seite 1, Grabenskizzen'!$J$51="x",10,5)/1000)</f>
        <v>0.11600000000000001</v>
      </c>
      <c r="AH15" s="32">
        <f>MAX('Seite 1, Grabenskizzen'!$J$54,0.1+AH10/IF('Seite 1, Grabenskizzen'!$J$51="x",10,5)/1000)</f>
        <v>0.12000000000000001</v>
      </c>
      <c r="AI15" s="18" t="s">
        <v>1</v>
      </c>
    </row>
    <row r="16" spans="1:35" ht="18.75" customHeight="1" x14ac:dyDescent="0.2">
      <c r="A16" s="19" t="s">
        <v>15</v>
      </c>
      <c r="B16" s="30">
        <f>MAX('Seite 1, Grabenskizzen'!$J$55,(B12-B11)/2/1000+'Seite 1, Grabenskizzen'!$S$55)</f>
        <v>0.15</v>
      </c>
      <c r="C16" s="31">
        <f>MAX('Seite 1, Grabenskizzen'!$J$55,(C12-C11)/2/1000+'Seite 1, Grabenskizzen'!$S$55)</f>
        <v>0.15</v>
      </c>
      <c r="D16" s="31">
        <f>MAX('Seite 1, Grabenskizzen'!$J$55,(D12-D11)/2/1000+'Seite 1, Grabenskizzen'!$S$55)</f>
        <v>0.15</v>
      </c>
      <c r="E16" s="32">
        <f>MAX('Seite 1, Grabenskizzen'!$J$55,(E12-E11)/2/1000+'Seite 1, Grabenskizzen'!$S$55)</f>
        <v>0.15</v>
      </c>
      <c r="F16" s="30">
        <f>MAX('Seite 1, Grabenskizzen'!$J$55,(F12-F11)/2/1000+'Seite 1, Grabenskizzen'!$S$55)</f>
        <v>0.15</v>
      </c>
      <c r="G16" s="31">
        <f>MAX('Seite 1, Grabenskizzen'!$J$55,(G12-G11)/2/1000+'Seite 1, Grabenskizzen'!$S$55)</f>
        <v>0.15</v>
      </c>
      <c r="H16" s="31">
        <f>MAX('Seite 1, Grabenskizzen'!$J$55,(H12-H11)/2/1000+'Seite 1, Grabenskizzen'!$S$55)</f>
        <v>0.15</v>
      </c>
      <c r="I16" s="32">
        <f>MAX('Seite 1, Grabenskizzen'!$J$55,(I12-I11)/2/1000+'Seite 1, Grabenskizzen'!$S$55)</f>
        <v>0.15</v>
      </c>
      <c r="J16" s="30">
        <f>MAX('Seite 1, Grabenskizzen'!$J$55,(J12-J11)/2/1000+'Seite 1, Grabenskizzen'!$S$55)</f>
        <v>0.15</v>
      </c>
      <c r="K16" s="31">
        <f>MAX('Seite 1, Grabenskizzen'!$J$55,(K12-K11)/2/1000+'Seite 1, Grabenskizzen'!$S$55)</f>
        <v>0.15</v>
      </c>
      <c r="L16" s="31">
        <f>MAX('Seite 1, Grabenskizzen'!$J$55,(L12-L11)/2/1000+'Seite 1, Grabenskizzen'!$S$55)</f>
        <v>0.15</v>
      </c>
      <c r="M16" s="32">
        <f>MAX('Seite 1, Grabenskizzen'!$J$55,(M12-M11)/2/1000+'Seite 1, Grabenskizzen'!$S$55)</f>
        <v>0.15</v>
      </c>
      <c r="N16" s="30">
        <f>MAX('Seite 1, Grabenskizzen'!$J$55,(N12-N11)/2/1000+'Seite 1, Grabenskizzen'!$S$55)</f>
        <v>0.15</v>
      </c>
      <c r="O16" s="31">
        <f>MAX('Seite 1, Grabenskizzen'!$J$55,(O12-O11)/2/1000+'Seite 1, Grabenskizzen'!$S$55)</f>
        <v>0.15</v>
      </c>
      <c r="P16" s="31">
        <f>MAX('Seite 1, Grabenskizzen'!$J$55,(P12-P11)/2/1000+'Seite 1, Grabenskizzen'!$S$55)</f>
        <v>0.15</v>
      </c>
      <c r="Q16" s="32">
        <f>MAX('Seite 1, Grabenskizzen'!$J$55,(Q12-Q11)/2/1000+'Seite 1, Grabenskizzen'!$S$55)</f>
        <v>0.15</v>
      </c>
      <c r="R16" s="91"/>
      <c r="S16" s="30">
        <f>MAX('Seite 1, Grabenskizzen'!$J$55,(S12-S11)/2/1000+'Seite 1, Grabenskizzen'!$S$55)</f>
        <v>0.15</v>
      </c>
      <c r="T16" s="31">
        <f>MAX('Seite 1, Grabenskizzen'!$J$55,(T12-T11)/2/1000+'Seite 1, Grabenskizzen'!$S$55)</f>
        <v>0.15</v>
      </c>
      <c r="U16" s="31">
        <f>MAX('Seite 1, Grabenskizzen'!$J$55,(U12-U11)/2/1000+'Seite 1, Grabenskizzen'!$S$55)</f>
        <v>0.15</v>
      </c>
      <c r="V16" s="32">
        <f>MAX('Seite 1, Grabenskizzen'!$J$55,(V12-V11)/2/1000+'Seite 1, Grabenskizzen'!$S$55)</f>
        <v>0.15</v>
      </c>
      <c r="W16" s="30">
        <f>MAX('Seite 1, Grabenskizzen'!$J$55,(W12-W11)/2/1000+'Seite 1, Grabenskizzen'!$S$55)</f>
        <v>0.15</v>
      </c>
      <c r="X16" s="31">
        <f>MAX('Seite 1, Grabenskizzen'!$J$55,(X12-X11)/2/1000+'Seite 1, Grabenskizzen'!$S$55)</f>
        <v>0.15</v>
      </c>
      <c r="Y16" s="31">
        <f>MAX('Seite 1, Grabenskizzen'!$J$55,(Y12-Y11)/2/1000+'Seite 1, Grabenskizzen'!$S$55)</f>
        <v>0.15</v>
      </c>
      <c r="Z16" s="32">
        <f>MAX('Seite 1, Grabenskizzen'!$J$55,(Z12-Z11)/2/1000+'Seite 1, Grabenskizzen'!$S$55)</f>
        <v>0.15</v>
      </c>
      <c r="AA16" s="30">
        <f>MAX('Seite 1, Grabenskizzen'!$J$55,(AA12-AA11)/2/1000+'Seite 1, Grabenskizzen'!$S$55)</f>
        <v>0.15</v>
      </c>
      <c r="AB16" s="31">
        <f>MAX('Seite 1, Grabenskizzen'!$J$55,(AB12-AB11)/2/1000+'Seite 1, Grabenskizzen'!$S$55)</f>
        <v>0.15</v>
      </c>
      <c r="AC16" s="31">
        <f>MAX('Seite 1, Grabenskizzen'!$J$55,(AC12-AC11)/2/1000+'Seite 1, Grabenskizzen'!$S$55)</f>
        <v>0.15</v>
      </c>
      <c r="AD16" s="32">
        <f>MAX('Seite 1, Grabenskizzen'!$J$55,(AD12-AD11)/2/1000+'Seite 1, Grabenskizzen'!$S$55)</f>
        <v>0.15</v>
      </c>
      <c r="AE16" s="30">
        <f>MAX('Seite 1, Grabenskizzen'!$J$55,(AE12-AE11)/2/1000+'Seite 1, Grabenskizzen'!$S$55)</f>
        <v>0.15</v>
      </c>
      <c r="AF16" s="31">
        <f>MAX('Seite 1, Grabenskizzen'!$J$55,(AF12-AF11)/2/1000+'Seite 1, Grabenskizzen'!$S$55)</f>
        <v>0.15</v>
      </c>
      <c r="AG16" s="31">
        <f>MAX('Seite 1, Grabenskizzen'!$J$55,(AG12-AG11)/2/1000+'Seite 1, Grabenskizzen'!$S$55)</f>
        <v>0.15</v>
      </c>
      <c r="AH16" s="32">
        <f>MAX('Seite 1, Grabenskizzen'!$J$55,(AH12-AH11)/2/1000+'Seite 1, Grabenskizzen'!$S$55)</f>
        <v>0.15</v>
      </c>
      <c r="AI16" s="33" t="s">
        <v>1</v>
      </c>
    </row>
    <row r="17" spans="1:35" ht="18.75" customHeight="1" x14ac:dyDescent="0.2">
      <c r="A17" s="19" t="s">
        <v>80</v>
      </c>
      <c r="B17" s="34">
        <f>B18+B19+B$11/1000</f>
        <v>0.53100000000000003</v>
      </c>
      <c r="C17" s="35">
        <f t="shared" ref="C17:E17" si="4">C18+C19+C$11/1000</f>
        <v>0.55900000000000005</v>
      </c>
      <c r="D17" s="35">
        <f t="shared" si="4"/>
        <v>0.58600000000000008</v>
      </c>
      <c r="E17" s="36">
        <f t="shared" si="4"/>
        <v>0.64200000000000002</v>
      </c>
      <c r="F17" s="34">
        <f>F18+F19+F$11/1000</f>
        <v>0.53100000000000003</v>
      </c>
      <c r="G17" s="35">
        <f t="shared" ref="G17" si="5">G18+G19+G$11/1000</f>
        <v>0.55900000000000005</v>
      </c>
      <c r="H17" s="35">
        <f t="shared" ref="H17" si="6">H18+H19+H$11/1000</f>
        <v>0.58600000000000008</v>
      </c>
      <c r="I17" s="36">
        <f t="shared" ref="I17" si="7">I18+I19+I$11/1000</f>
        <v>0.64200000000000002</v>
      </c>
      <c r="J17" s="34">
        <f>J18+J19+J$11/1000</f>
        <v>0.53100000000000003</v>
      </c>
      <c r="K17" s="35">
        <f t="shared" ref="K17" si="8">K18+K19+K$11/1000</f>
        <v>0.55900000000000005</v>
      </c>
      <c r="L17" s="35">
        <f t="shared" ref="L17" si="9">L18+L19+L$11/1000</f>
        <v>0.58600000000000008</v>
      </c>
      <c r="M17" s="36">
        <f t="shared" ref="M17" si="10">M18+M19+M$11/1000</f>
        <v>0.64200000000000002</v>
      </c>
      <c r="N17" s="34">
        <f>N18+N19+N$11/1000</f>
        <v>0.53100000000000003</v>
      </c>
      <c r="O17" s="35">
        <f t="shared" ref="O17" si="11">O18+O19+O$11/1000</f>
        <v>0.55900000000000005</v>
      </c>
      <c r="P17" s="35">
        <f t="shared" ref="P17" si="12">P18+P19+P$11/1000</f>
        <v>0.58600000000000008</v>
      </c>
      <c r="Q17" s="36">
        <f t="shared" ref="Q17" si="13">Q18+Q19+Q$11/1000</f>
        <v>0.64200000000000002</v>
      </c>
      <c r="R17" s="92"/>
      <c r="S17" s="34">
        <f>S18+S19+S$11/1000</f>
        <v>0.51</v>
      </c>
      <c r="T17" s="35">
        <f t="shared" ref="T17" si="14">T18+T19+T$11/1000</f>
        <v>0.52500000000000002</v>
      </c>
      <c r="U17" s="35">
        <f t="shared" ref="U17" si="15">U18+U19+U$11/1000</f>
        <v>0.56000000000000005</v>
      </c>
      <c r="V17" s="36">
        <f t="shared" ref="V17" si="16">V18+V19+V$11/1000</f>
        <v>0.60000000000000009</v>
      </c>
      <c r="W17" s="34">
        <f>W18+W19+W$11/1000</f>
        <v>0.51</v>
      </c>
      <c r="X17" s="35">
        <f t="shared" ref="X17" si="17">X18+X19+X$11/1000</f>
        <v>0.52500000000000002</v>
      </c>
      <c r="Y17" s="35">
        <f t="shared" ref="Y17" si="18">Y18+Y19+Y$11/1000</f>
        <v>0.56000000000000005</v>
      </c>
      <c r="Z17" s="36">
        <f t="shared" ref="Z17" si="19">Z18+Z19+Z$11/1000</f>
        <v>0.60000000000000009</v>
      </c>
      <c r="AA17" s="34">
        <f>AA18+AA19+AA$11/1000</f>
        <v>0.51</v>
      </c>
      <c r="AB17" s="35">
        <f t="shared" ref="AB17" si="20">AB18+AB19+AB$11/1000</f>
        <v>0.52500000000000002</v>
      </c>
      <c r="AC17" s="35">
        <f t="shared" ref="AC17" si="21">AC18+AC19+AC$11/1000</f>
        <v>0.56000000000000005</v>
      </c>
      <c r="AD17" s="36">
        <f t="shared" ref="AD17" si="22">AD18+AD19+AD$11/1000</f>
        <v>0.60000000000000009</v>
      </c>
      <c r="AE17" s="34">
        <f>AE18+AE19+AE$11/1000</f>
        <v>0.51</v>
      </c>
      <c r="AF17" s="35">
        <f t="shared" ref="AF17" si="23">AF18+AF19+AF$11/1000</f>
        <v>0.52500000000000002</v>
      </c>
      <c r="AG17" s="35">
        <f t="shared" ref="AG17" si="24">AG18+AG19+AG$11/1000</f>
        <v>0.56000000000000005</v>
      </c>
      <c r="AH17" s="36">
        <f t="shared" ref="AH17" si="25">AH18+AH19+AH$11/1000</f>
        <v>0.60000000000000009</v>
      </c>
      <c r="AI17" s="37" t="s">
        <v>1</v>
      </c>
    </row>
    <row r="18" spans="1:35" ht="18.75" customHeight="1" x14ac:dyDescent="0.2">
      <c r="A18" s="26" t="s">
        <v>33</v>
      </c>
      <c r="B18" s="30">
        <v>0.2</v>
      </c>
      <c r="C18" s="31">
        <v>0.2</v>
      </c>
      <c r="D18" s="31">
        <v>0.2</v>
      </c>
      <c r="E18" s="32">
        <v>0.2</v>
      </c>
      <c r="F18" s="30">
        <v>0.2</v>
      </c>
      <c r="G18" s="31">
        <v>0.2</v>
      </c>
      <c r="H18" s="31">
        <v>0.2</v>
      </c>
      <c r="I18" s="32">
        <v>0.2</v>
      </c>
      <c r="J18" s="30">
        <v>0.2</v>
      </c>
      <c r="K18" s="31">
        <v>0.2</v>
      </c>
      <c r="L18" s="31">
        <v>0.2</v>
      </c>
      <c r="M18" s="32">
        <v>0.2</v>
      </c>
      <c r="N18" s="30">
        <v>0.2</v>
      </c>
      <c r="O18" s="31">
        <v>0.2</v>
      </c>
      <c r="P18" s="31">
        <v>0.2</v>
      </c>
      <c r="Q18" s="32">
        <v>0.2</v>
      </c>
      <c r="R18" s="93"/>
      <c r="S18" s="30">
        <v>0.2</v>
      </c>
      <c r="T18" s="31">
        <v>0.2</v>
      </c>
      <c r="U18" s="31">
        <v>0.2</v>
      </c>
      <c r="V18" s="32">
        <v>0.2</v>
      </c>
      <c r="W18" s="30">
        <v>0.2</v>
      </c>
      <c r="X18" s="31">
        <v>0.2</v>
      </c>
      <c r="Y18" s="31">
        <v>0.2</v>
      </c>
      <c r="Z18" s="32">
        <v>0.2</v>
      </c>
      <c r="AA18" s="30">
        <v>0.2</v>
      </c>
      <c r="AB18" s="31">
        <v>0.2</v>
      </c>
      <c r="AC18" s="31">
        <v>0.2</v>
      </c>
      <c r="AD18" s="32">
        <v>0.2</v>
      </c>
      <c r="AE18" s="30">
        <v>0.2</v>
      </c>
      <c r="AF18" s="31">
        <v>0.2</v>
      </c>
      <c r="AG18" s="31">
        <v>0.2</v>
      </c>
      <c r="AH18" s="32">
        <v>0.2</v>
      </c>
      <c r="AI18" s="37" t="s">
        <v>1</v>
      </c>
    </row>
    <row r="19" spans="1:35" ht="18.75" customHeight="1" x14ac:dyDescent="0.2">
      <c r="A19" s="26" t="s">
        <v>33</v>
      </c>
      <c r="B19" s="30">
        <v>0.2</v>
      </c>
      <c r="C19" s="31">
        <v>0.2</v>
      </c>
      <c r="D19" s="31">
        <v>0.2</v>
      </c>
      <c r="E19" s="32">
        <v>0.2</v>
      </c>
      <c r="F19" s="30">
        <v>0.2</v>
      </c>
      <c r="G19" s="31">
        <v>0.2</v>
      </c>
      <c r="H19" s="31">
        <v>0.2</v>
      </c>
      <c r="I19" s="32">
        <v>0.2</v>
      </c>
      <c r="J19" s="30">
        <v>0.2</v>
      </c>
      <c r="K19" s="31">
        <v>0.2</v>
      </c>
      <c r="L19" s="31">
        <v>0.2</v>
      </c>
      <c r="M19" s="32">
        <v>0.2</v>
      </c>
      <c r="N19" s="30">
        <v>0.2</v>
      </c>
      <c r="O19" s="31">
        <v>0.2</v>
      </c>
      <c r="P19" s="31">
        <v>0.2</v>
      </c>
      <c r="Q19" s="32">
        <v>0.2</v>
      </c>
      <c r="R19" s="93"/>
      <c r="S19" s="30">
        <v>0.2</v>
      </c>
      <c r="T19" s="31">
        <v>0.2</v>
      </c>
      <c r="U19" s="31">
        <v>0.2</v>
      </c>
      <c r="V19" s="32">
        <v>0.2</v>
      </c>
      <c r="W19" s="30">
        <v>0.2</v>
      </c>
      <c r="X19" s="31">
        <v>0.2</v>
      </c>
      <c r="Y19" s="31">
        <v>0.2</v>
      </c>
      <c r="Z19" s="32">
        <v>0.2</v>
      </c>
      <c r="AA19" s="30">
        <v>0.2</v>
      </c>
      <c r="AB19" s="31">
        <v>0.2</v>
      </c>
      <c r="AC19" s="31">
        <v>0.2</v>
      </c>
      <c r="AD19" s="32">
        <v>0.2</v>
      </c>
      <c r="AE19" s="30">
        <v>0.2</v>
      </c>
      <c r="AF19" s="31">
        <v>0.2</v>
      </c>
      <c r="AG19" s="31">
        <v>0.2</v>
      </c>
      <c r="AH19" s="32">
        <v>0.2</v>
      </c>
      <c r="AI19" s="37" t="s">
        <v>1</v>
      </c>
    </row>
    <row r="20" spans="1:35" ht="18.75" customHeight="1" x14ac:dyDescent="0.2">
      <c r="A20" s="26" t="s">
        <v>26</v>
      </c>
      <c r="B20" s="34">
        <f>B21+B22+B$11/1000</f>
        <v>0.63100000000000001</v>
      </c>
      <c r="C20" s="35">
        <f t="shared" ref="C20:E20" si="26">C21+C22+C$11/1000</f>
        <v>0.65900000000000003</v>
      </c>
      <c r="D20" s="35">
        <f t="shared" si="26"/>
        <v>0.68599999999999994</v>
      </c>
      <c r="E20" s="36">
        <f t="shared" si="26"/>
        <v>0.74199999999999999</v>
      </c>
      <c r="F20" s="34">
        <f>F21+F22+F$11/1000</f>
        <v>0.73099999999999998</v>
      </c>
      <c r="G20" s="35">
        <f t="shared" ref="G20" si="27">G21+G22+G$11/1000</f>
        <v>0.75900000000000001</v>
      </c>
      <c r="H20" s="35">
        <f t="shared" ref="H20" si="28">H21+H22+H$11/1000</f>
        <v>0.78600000000000003</v>
      </c>
      <c r="I20" s="36">
        <f t="shared" ref="I20" si="29">I21+I22+I$11/1000</f>
        <v>0.84199999999999997</v>
      </c>
      <c r="J20" s="34">
        <f>J21+J22+J$11/1000</f>
        <v>0.73099999999999998</v>
      </c>
      <c r="K20" s="35">
        <f t="shared" ref="K20" si="30">K21+K22+K$11/1000</f>
        <v>0.75900000000000001</v>
      </c>
      <c r="L20" s="35">
        <f t="shared" ref="L20" si="31">L21+L22+L$11/1000</f>
        <v>0.78600000000000003</v>
      </c>
      <c r="M20" s="36">
        <f t="shared" ref="M20" si="32">M21+M22+M$11/1000</f>
        <v>0.84199999999999997</v>
      </c>
      <c r="N20" s="34">
        <f>N21+N22+N$11/1000</f>
        <v>0.73099999999999998</v>
      </c>
      <c r="O20" s="35">
        <f t="shared" ref="O20" si="33">O21+O22+O$11/1000</f>
        <v>0.75900000000000001</v>
      </c>
      <c r="P20" s="35">
        <f t="shared" ref="P20" si="34">P21+P22+P$11/1000</f>
        <v>0.78600000000000003</v>
      </c>
      <c r="Q20" s="36">
        <f t="shared" ref="Q20" si="35">Q21+Q22+Q$11/1000</f>
        <v>0.84199999999999997</v>
      </c>
      <c r="R20" s="92"/>
      <c r="S20" s="34">
        <f>S21+S22+S$11/1000</f>
        <v>0.61</v>
      </c>
      <c r="T20" s="35">
        <f t="shared" ref="T20" si="36">T21+T22+T$11/1000</f>
        <v>0.625</v>
      </c>
      <c r="U20" s="35">
        <f t="shared" ref="U20" si="37">U21+U22+U$11/1000</f>
        <v>0.66</v>
      </c>
      <c r="V20" s="36">
        <f t="shared" ref="V20" si="38">V21+V22+V$11/1000</f>
        <v>0.7</v>
      </c>
      <c r="W20" s="34">
        <f>W21+W22+W$11/1000</f>
        <v>0.71</v>
      </c>
      <c r="X20" s="35">
        <f t="shared" ref="X20" si="39">X21+X22+X$11/1000</f>
        <v>0.72499999999999998</v>
      </c>
      <c r="Y20" s="35">
        <f t="shared" ref="Y20" si="40">Y21+Y22+Y$11/1000</f>
        <v>0.76</v>
      </c>
      <c r="Z20" s="36">
        <f t="shared" ref="Z20" si="41">Z21+Z22+Z$11/1000</f>
        <v>0.8</v>
      </c>
      <c r="AA20" s="34">
        <f>AA21+AA22+AA$11/1000</f>
        <v>0.71</v>
      </c>
      <c r="AB20" s="35">
        <f t="shared" ref="AB20" si="42">AB21+AB22+AB$11/1000</f>
        <v>0.72499999999999998</v>
      </c>
      <c r="AC20" s="35">
        <f t="shared" ref="AC20" si="43">AC21+AC22+AC$11/1000</f>
        <v>0.76</v>
      </c>
      <c r="AD20" s="36">
        <f t="shared" ref="AD20" si="44">AD21+AD22+AD$11/1000</f>
        <v>0.8</v>
      </c>
      <c r="AE20" s="34">
        <f>AE21+AE22+AE$11/1000</f>
        <v>0.71</v>
      </c>
      <c r="AF20" s="35">
        <f t="shared" ref="AF20" si="45">AF21+AF22+AF$11/1000</f>
        <v>0.72499999999999998</v>
      </c>
      <c r="AG20" s="35">
        <f t="shared" ref="AG20" si="46">AG21+AG22+AG$11/1000</f>
        <v>0.76</v>
      </c>
      <c r="AH20" s="36">
        <f t="shared" ref="AH20" si="47">AH21+AH22+AH$11/1000</f>
        <v>0.8</v>
      </c>
      <c r="AI20" s="37" t="s">
        <v>1</v>
      </c>
    </row>
    <row r="21" spans="1:35" ht="18.75" customHeight="1" x14ac:dyDescent="0.2">
      <c r="A21" s="26" t="s">
        <v>34</v>
      </c>
      <c r="B21" s="30">
        <v>0.25</v>
      </c>
      <c r="C21" s="31">
        <v>0.25</v>
      </c>
      <c r="D21" s="31">
        <v>0.25</v>
      </c>
      <c r="E21" s="32">
        <v>0.25</v>
      </c>
      <c r="F21" s="30">
        <v>0.3</v>
      </c>
      <c r="G21" s="31">
        <v>0.3</v>
      </c>
      <c r="H21" s="31">
        <v>0.3</v>
      </c>
      <c r="I21" s="32">
        <v>0.3</v>
      </c>
      <c r="J21" s="30">
        <v>0.3</v>
      </c>
      <c r="K21" s="31">
        <v>0.3</v>
      </c>
      <c r="L21" s="31">
        <v>0.3</v>
      </c>
      <c r="M21" s="32">
        <v>0.3</v>
      </c>
      <c r="N21" s="30">
        <v>0.3</v>
      </c>
      <c r="O21" s="31">
        <v>0.3</v>
      </c>
      <c r="P21" s="31">
        <v>0.3</v>
      </c>
      <c r="Q21" s="90">
        <v>0.3</v>
      </c>
      <c r="R21" s="93"/>
      <c r="S21" s="30">
        <v>0.25</v>
      </c>
      <c r="T21" s="31">
        <v>0.25</v>
      </c>
      <c r="U21" s="31">
        <v>0.25</v>
      </c>
      <c r="V21" s="32">
        <v>0.25</v>
      </c>
      <c r="W21" s="30">
        <v>0.3</v>
      </c>
      <c r="X21" s="31">
        <v>0.3</v>
      </c>
      <c r="Y21" s="31">
        <v>0.3</v>
      </c>
      <c r="Z21" s="32">
        <v>0.3</v>
      </c>
      <c r="AA21" s="30">
        <v>0.3</v>
      </c>
      <c r="AB21" s="31">
        <v>0.3</v>
      </c>
      <c r="AC21" s="31">
        <v>0.3</v>
      </c>
      <c r="AD21" s="32">
        <v>0.3</v>
      </c>
      <c r="AE21" s="30">
        <v>0.3</v>
      </c>
      <c r="AF21" s="31">
        <v>0.3</v>
      </c>
      <c r="AG21" s="31">
        <v>0.3</v>
      </c>
      <c r="AH21" s="90">
        <v>0.3</v>
      </c>
      <c r="AI21" s="37" t="s">
        <v>1</v>
      </c>
    </row>
    <row r="22" spans="1:35" ht="18.75" customHeight="1" x14ac:dyDescent="0.2">
      <c r="A22" s="26" t="s">
        <v>35</v>
      </c>
      <c r="B22" s="30">
        <v>0.25</v>
      </c>
      <c r="C22" s="31">
        <v>0.25</v>
      </c>
      <c r="D22" s="31">
        <v>0.25</v>
      </c>
      <c r="E22" s="32">
        <v>0.25</v>
      </c>
      <c r="F22" s="30">
        <v>0.3</v>
      </c>
      <c r="G22" s="31">
        <v>0.3</v>
      </c>
      <c r="H22" s="31">
        <v>0.3</v>
      </c>
      <c r="I22" s="32">
        <v>0.3</v>
      </c>
      <c r="J22" s="30">
        <v>0.3</v>
      </c>
      <c r="K22" s="31">
        <v>0.3</v>
      </c>
      <c r="L22" s="31">
        <v>0.3</v>
      </c>
      <c r="M22" s="32">
        <v>0.3</v>
      </c>
      <c r="N22" s="30">
        <v>0.3</v>
      </c>
      <c r="O22" s="31">
        <v>0.3</v>
      </c>
      <c r="P22" s="31">
        <v>0.3</v>
      </c>
      <c r="Q22" s="90">
        <v>0.3</v>
      </c>
      <c r="R22" s="93"/>
      <c r="S22" s="30">
        <v>0.25</v>
      </c>
      <c r="T22" s="31">
        <v>0.25</v>
      </c>
      <c r="U22" s="31">
        <v>0.25</v>
      </c>
      <c r="V22" s="32">
        <v>0.25</v>
      </c>
      <c r="W22" s="30">
        <v>0.3</v>
      </c>
      <c r="X22" s="31">
        <v>0.3</v>
      </c>
      <c r="Y22" s="31">
        <v>0.3</v>
      </c>
      <c r="Z22" s="32">
        <v>0.3</v>
      </c>
      <c r="AA22" s="30">
        <v>0.3</v>
      </c>
      <c r="AB22" s="31">
        <v>0.3</v>
      </c>
      <c r="AC22" s="31">
        <v>0.3</v>
      </c>
      <c r="AD22" s="32">
        <v>0.3</v>
      </c>
      <c r="AE22" s="30">
        <v>0.3</v>
      </c>
      <c r="AF22" s="31">
        <v>0.3</v>
      </c>
      <c r="AG22" s="31">
        <v>0.3</v>
      </c>
      <c r="AH22" s="90">
        <v>0.3</v>
      </c>
      <c r="AI22" s="37" t="s">
        <v>1</v>
      </c>
    </row>
    <row r="23" spans="1:35" ht="18.75" customHeight="1" x14ac:dyDescent="0.2">
      <c r="A23" s="26" t="s">
        <v>79</v>
      </c>
      <c r="B23" s="34" t="str">
        <f>IF(B32="nein","--",MAX(B17+2*($A$42),B20))</f>
        <v>--</v>
      </c>
      <c r="C23" s="35" t="str">
        <f>IF(C32="nein","--",MAX(C17+2*($A$42),C20))</f>
        <v>--</v>
      </c>
      <c r="D23" s="35" t="str">
        <f>IF(D32="nein","--",MAX(D17+2*($A$42),D20))</f>
        <v>--</v>
      </c>
      <c r="E23" s="36" t="str">
        <f>IF(E32="nein","--",MAX(E17+2*($A$42),E20))</f>
        <v>--</v>
      </c>
      <c r="F23" s="34" t="str">
        <f>IF(F32="nein","--",MAX(F17+2*($A$42),F20))</f>
        <v>--</v>
      </c>
      <c r="G23" s="35" t="str">
        <f>IF(G32="nein","--",MAX(G17+2*($A$42),G20))</f>
        <v>--</v>
      </c>
      <c r="H23" s="35" t="str">
        <f>IF(H32="nein","--",MAX(H17+2*($A$42),H20))</f>
        <v>--</v>
      </c>
      <c r="I23" s="36" t="str">
        <f>IF(I32="nein","--",MAX(I17+2*($A$42),I20))</f>
        <v>--</v>
      </c>
      <c r="J23" s="34">
        <f>IF(J32="nein","--",MAX(J17+2*($A$42),J20))</f>
        <v>0.83099999999999996</v>
      </c>
      <c r="K23" s="35">
        <f>IF(K32="nein","--",MAX(K17+2*($A$42),K20))</f>
        <v>0.85899999999999999</v>
      </c>
      <c r="L23" s="35">
        <f>IF(L32="nein","--",MAX(L17+2*($A$42),L20))</f>
        <v>0.88600000000000012</v>
      </c>
      <c r="M23" s="36">
        <f>IF(M32="nein","--",MAX(M17+2*($A$42),M20))</f>
        <v>0.94199999999999995</v>
      </c>
      <c r="N23" s="34">
        <f>IF(N32="nein","--",MAX(N17+2*($A$42),N20))</f>
        <v>0.83099999999999996</v>
      </c>
      <c r="O23" s="35">
        <f>IF(O32="nein","--",MAX(O17+2*($A$42),O20))</f>
        <v>0.85899999999999999</v>
      </c>
      <c r="P23" s="35">
        <f>IF(P32="nein","--",MAX(P17+2*($A$42),P20))</f>
        <v>0.88600000000000012</v>
      </c>
      <c r="Q23" s="36">
        <f>IF(Q32="nein","--",MAX(Q17+2*($A$42),Q20))</f>
        <v>0.94199999999999995</v>
      </c>
      <c r="R23" s="92"/>
      <c r="S23" s="34" t="str">
        <f>IF(S32="nein","--",MAX(S17+2*($A$42),S20))</f>
        <v>--</v>
      </c>
      <c r="T23" s="35" t="str">
        <f>IF(T32="nein","--",MAX(T17+2*($A$42),T20))</f>
        <v>--</v>
      </c>
      <c r="U23" s="35" t="str">
        <f>IF(U32="nein","--",MAX(U17+2*($A$42),U20))</f>
        <v>--</v>
      </c>
      <c r="V23" s="36" t="str">
        <f>IF(V32="nein","--",MAX(V17+2*($A$42),V20))</f>
        <v>--</v>
      </c>
      <c r="W23" s="34" t="str">
        <f>IF(W32="nein","--",MAX(W17+2*($A$42),W20))</f>
        <v>--</v>
      </c>
      <c r="X23" s="35" t="str">
        <f>IF(X32="nein","--",MAX(X17+2*($A$42),X20))</f>
        <v>--</v>
      </c>
      <c r="Y23" s="35" t="str">
        <f>IF(Y32="nein","--",MAX(Y17+2*($A$42),Y20))</f>
        <v>--</v>
      </c>
      <c r="Z23" s="36" t="str">
        <f>IF(Z32="nein","--",MAX(Z17+2*($A$42),Z20))</f>
        <v>--</v>
      </c>
      <c r="AA23" s="34">
        <f>IF(AA32="nein","--",MAX(AA17+2*($A$42),AA20))</f>
        <v>0.81</v>
      </c>
      <c r="AB23" s="35">
        <f>IF(AB32="nein","--",MAX(AB17+2*($A$42),AB20))</f>
        <v>0.82499999999999996</v>
      </c>
      <c r="AC23" s="35">
        <f>IF(AC32="nein","--",MAX(AC17+2*($A$42),AC20))</f>
        <v>0.8600000000000001</v>
      </c>
      <c r="AD23" s="36">
        <f>IF(AD32="nein","--",MAX(AD17+2*($A$42),AD20))</f>
        <v>0.90000000000000013</v>
      </c>
      <c r="AE23" s="34">
        <f>IF(AE32="nein","--",MAX(AE17+2*($A$42),AE20))</f>
        <v>0.81</v>
      </c>
      <c r="AF23" s="35">
        <f>IF(AF32="nein","--",MAX(AF17+2*($A$42),AF20))</f>
        <v>0.82499999999999996</v>
      </c>
      <c r="AG23" s="35">
        <f>IF(AG32="nein","--",MAX(AG17+2*($A$42),AG20))</f>
        <v>0.8600000000000001</v>
      </c>
      <c r="AH23" s="36">
        <f>IF(AH32="nein","--",MAX(AH17+2*($A$42),AH20))</f>
        <v>0.90000000000000013</v>
      </c>
      <c r="AI23" s="37" t="s">
        <v>1</v>
      </c>
    </row>
    <row r="24" spans="1:35" ht="18.75" customHeight="1" x14ac:dyDescent="0.2">
      <c r="A24" s="26" t="s">
        <v>32</v>
      </c>
      <c r="B24" s="34" t="str">
        <f>IF(B32="nein","--",B12/1000+2*B25+2*$A$42)</f>
        <v>--</v>
      </c>
      <c r="C24" s="35" t="str">
        <f>IF(C32="nein","--",C12/1000+2*C25+2*$A$42)</f>
        <v>--</v>
      </c>
      <c r="D24" s="35" t="str">
        <f>IF(D32="nein","--",D12/1000+2*D25+2*$A$42)</f>
        <v>--</v>
      </c>
      <c r="E24" s="36" t="str">
        <f>IF(E32="nein","--",E12/1000+2*E25+2*$A$42)</f>
        <v>--</v>
      </c>
      <c r="F24" s="34" t="str">
        <f>IF(F32="nein","--",F12/1000+2*F25+2*$A$42)</f>
        <v>--</v>
      </c>
      <c r="G24" s="35" t="str">
        <f>IF(G32="nein","--",G12/1000+2*G25+2*$A$42)</f>
        <v>--</v>
      </c>
      <c r="H24" s="35" t="str">
        <f>IF(H32="nein","--",H12/1000+2*H25+2*$A$42)</f>
        <v>--</v>
      </c>
      <c r="I24" s="36" t="str">
        <f>IF(I32="nein","--",I12/1000+2*I25+2*$A$42)</f>
        <v>--</v>
      </c>
      <c r="J24" s="34">
        <f>IF(J32="nein","--",J12/1000+2*J25+2*$A$42)</f>
        <v>0.8</v>
      </c>
      <c r="K24" s="35">
        <f>IF(K32="nein","--",K12/1000+2*K25+2*$A$42)</f>
        <v>0.83000000000000007</v>
      </c>
      <c r="L24" s="35">
        <f>IF(L32="nein","--",L12/1000+2*L25+2*$A$42)</f>
        <v>0.8600000000000001</v>
      </c>
      <c r="M24" s="36">
        <f>IF(M32="nein","--",M12/1000+2*M25+2*$A$42)</f>
        <v>0.94</v>
      </c>
      <c r="N24" s="34">
        <f>IF(N32="nein","--",N12/1000+2*N25+2*$A$42)</f>
        <v>0.8</v>
      </c>
      <c r="O24" s="35">
        <f>IF(O32="nein","--",O12/1000+2*O25+2*$A$42)</f>
        <v>0.83000000000000007</v>
      </c>
      <c r="P24" s="35">
        <f>IF(P32="nein","--",P12/1000+2*P25+2*$A$42)</f>
        <v>0.8600000000000001</v>
      </c>
      <c r="Q24" s="36">
        <f>IF(Q32="nein","--",Q12/1000+2*Q25+2*$A$42)</f>
        <v>0.94</v>
      </c>
      <c r="R24" s="93"/>
      <c r="S24" s="34" t="str">
        <f>IF(S32="nein","--",S12/1000+2*S25+2*$A$42)</f>
        <v>--</v>
      </c>
      <c r="T24" s="35" t="str">
        <f>IF(T32="nein","--",T12/1000+2*T25+2*$A$42)</f>
        <v>--</v>
      </c>
      <c r="U24" s="35" t="str">
        <f>IF(U32="nein","--",U12/1000+2*U25+2*$A$42)</f>
        <v>--</v>
      </c>
      <c r="V24" s="36" t="str">
        <f>IF(V32="nein","--",V12/1000+2*V25+2*$A$42)</f>
        <v>--</v>
      </c>
      <c r="W24" s="34" t="str">
        <f>IF(W32="nein","--",W12/1000+2*W25+2*$A$42)</f>
        <v>--</v>
      </c>
      <c r="X24" s="35" t="str">
        <f>IF(X32="nein","--",X12/1000+2*X25+2*$A$42)</f>
        <v>--</v>
      </c>
      <c r="Y24" s="35" t="str">
        <f>IF(Y32="nein","--",Y12/1000+2*Y25+2*$A$42)</f>
        <v>--</v>
      </c>
      <c r="Z24" s="36" t="str">
        <f>IF(Z32="nein","--",Z12/1000+2*Z25+2*$A$42)</f>
        <v>--</v>
      </c>
      <c r="AA24" s="34">
        <f>IF(AA32="nein","--",AA12/1000+2*AA25+2*$A$42)</f>
        <v>0.63</v>
      </c>
      <c r="AB24" s="35">
        <f>IF(AB32="nein","--",AB12/1000+2*AB25+2*$A$42)</f>
        <v>0.64500000000000002</v>
      </c>
      <c r="AC24" s="35">
        <f>IF(AC32="nein","--",AC12/1000+2*AC25+2*$A$42)</f>
        <v>0.69</v>
      </c>
      <c r="AD24" s="36">
        <f>IF(AD32="nein","--",AD12/1000+2*AD25+2*$A$42)</f>
        <v>0.73</v>
      </c>
      <c r="AE24" s="34">
        <f>IF(AE32="nein","--",AE12/1000+2*AE25+2*$A$42)</f>
        <v>0.63</v>
      </c>
      <c r="AF24" s="35">
        <f>IF(AF32="nein","--",AF12/1000+2*AF25+2*$A$42)</f>
        <v>0.64500000000000002</v>
      </c>
      <c r="AG24" s="35">
        <f>IF(AG32="nein","--",AG12/1000+2*AG25+2*$A$42)</f>
        <v>0.69</v>
      </c>
      <c r="AH24" s="36">
        <f>IF(AH32="nein","--",AH12/1000+2*AH25+2*$A$42)</f>
        <v>0.73</v>
      </c>
      <c r="AI24" s="38" t="s">
        <v>1</v>
      </c>
    </row>
    <row r="25" spans="1:35" ht="18.75" customHeight="1" x14ac:dyDescent="0.2">
      <c r="A25" s="26" t="s">
        <v>28</v>
      </c>
      <c r="B25" s="27">
        <v>0.15</v>
      </c>
      <c r="C25" s="28">
        <v>0.15</v>
      </c>
      <c r="D25" s="28">
        <v>0.15</v>
      </c>
      <c r="E25" s="29">
        <v>0.15</v>
      </c>
      <c r="F25" s="27">
        <v>0.15</v>
      </c>
      <c r="G25" s="28">
        <v>0.15</v>
      </c>
      <c r="H25" s="28">
        <v>0.15</v>
      </c>
      <c r="I25" s="29">
        <v>0.15</v>
      </c>
      <c r="J25" s="27">
        <v>0.15</v>
      </c>
      <c r="K25" s="28">
        <v>0.15</v>
      </c>
      <c r="L25" s="28">
        <v>0.15</v>
      </c>
      <c r="M25" s="29">
        <v>0.15</v>
      </c>
      <c r="N25" s="27">
        <v>0.15</v>
      </c>
      <c r="O25" s="28">
        <v>0.15</v>
      </c>
      <c r="P25" s="28">
        <v>0.15</v>
      </c>
      <c r="Q25" s="29">
        <v>0.15</v>
      </c>
      <c r="R25" s="93"/>
      <c r="S25" s="27">
        <v>0.1</v>
      </c>
      <c r="T25" s="28">
        <v>0.1</v>
      </c>
      <c r="U25" s="28">
        <v>0.1</v>
      </c>
      <c r="V25" s="29">
        <v>0.1</v>
      </c>
      <c r="W25" s="27">
        <v>0.1</v>
      </c>
      <c r="X25" s="28">
        <v>0.1</v>
      </c>
      <c r="Y25" s="28">
        <v>0.1</v>
      </c>
      <c r="Z25" s="29">
        <v>0.1</v>
      </c>
      <c r="AA25" s="27">
        <v>0.1</v>
      </c>
      <c r="AB25" s="28">
        <v>0.1</v>
      </c>
      <c r="AC25" s="28">
        <v>0.1</v>
      </c>
      <c r="AD25" s="29">
        <v>0.1</v>
      </c>
      <c r="AE25" s="27">
        <v>0.1</v>
      </c>
      <c r="AF25" s="28">
        <v>0.1</v>
      </c>
      <c r="AG25" s="28">
        <v>0.1</v>
      </c>
      <c r="AH25" s="29">
        <v>0.1</v>
      </c>
      <c r="AI25" s="38" t="s">
        <v>1</v>
      </c>
    </row>
    <row r="26" spans="1:35" ht="18.75" customHeight="1" x14ac:dyDescent="0.2">
      <c r="A26" s="26" t="s">
        <v>29</v>
      </c>
      <c r="B26" s="30">
        <v>0.6</v>
      </c>
      <c r="C26" s="31">
        <v>0.6</v>
      </c>
      <c r="D26" s="31">
        <v>0.6</v>
      </c>
      <c r="E26" s="32">
        <v>0.6</v>
      </c>
      <c r="F26" s="30">
        <v>0.8</v>
      </c>
      <c r="G26" s="31">
        <v>0.8</v>
      </c>
      <c r="H26" s="31">
        <v>0.8</v>
      </c>
      <c r="I26" s="32">
        <v>0.8</v>
      </c>
      <c r="J26" s="30">
        <v>0.9</v>
      </c>
      <c r="K26" s="31">
        <v>0.9</v>
      </c>
      <c r="L26" s="31">
        <v>0.9</v>
      </c>
      <c r="M26" s="32">
        <v>0.9</v>
      </c>
      <c r="N26" s="30">
        <v>1</v>
      </c>
      <c r="O26" s="31">
        <v>1</v>
      </c>
      <c r="P26" s="31">
        <v>1</v>
      </c>
      <c r="Q26" s="32">
        <v>1</v>
      </c>
      <c r="R26" s="92"/>
      <c r="S26" s="30">
        <v>0.6</v>
      </c>
      <c r="T26" s="31">
        <v>0.6</v>
      </c>
      <c r="U26" s="31">
        <v>0.6</v>
      </c>
      <c r="V26" s="32">
        <v>0.6</v>
      </c>
      <c r="W26" s="30">
        <v>0.8</v>
      </c>
      <c r="X26" s="31">
        <v>0.8</v>
      </c>
      <c r="Y26" s="31">
        <v>0.8</v>
      </c>
      <c r="Z26" s="32">
        <v>0.8</v>
      </c>
      <c r="AA26" s="30">
        <v>0.9</v>
      </c>
      <c r="AB26" s="31">
        <v>0.9</v>
      </c>
      <c r="AC26" s="31">
        <v>0.9</v>
      </c>
      <c r="AD26" s="32">
        <v>0.9</v>
      </c>
      <c r="AE26" s="30">
        <v>1</v>
      </c>
      <c r="AF26" s="31">
        <v>1</v>
      </c>
      <c r="AG26" s="31">
        <v>1</v>
      </c>
      <c r="AH26" s="32">
        <v>1</v>
      </c>
      <c r="AI26" s="18" t="s">
        <v>1</v>
      </c>
    </row>
    <row r="27" spans="1:35" ht="6" customHeight="1" x14ac:dyDescent="0.2">
      <c r="A27" s="39"/>
      <c r="B27" s="40"/>
      <c r="C27" s="41"/>
      <c r="D27" s="41"/>
      <c r="E27" s="42"/>
      <c r="F27" s="40"/>
      <c r="G27" s="41"/>
      <c r="H27" s="41"/>
      <c r="I27" s="42"/>
      <c r="J27" s="40"/>
      <c r="K27" s="41"/>
      <c r="L27" s="41"/>
      <c r="M27" s="42"/>
      <c r="N27" s="40"/>
      <c r="O27" s="41"/>
      <c r="P27" s="41"/>
      <c r="Q27" s="42"/>
      <c r="R27" s="92"/>
      <c r="S27" s="40"/>
      <c r="T27" s="41"/>
      <c r="U27" s="41"/>
      <c r="V27" s="42"/>
      <c r="W27" s="40"/>
      <c r="X27" s="41"/>
      <c r="Y27" s="41"/>
      <c r="Z27" s="42"/>
      <c r="AA27" s="40"/>
      <c r="AB27" s="41"/>
      <c r="AC27" s="41"/>
      <c r="AD27" s="42"/>
      <c r="AE27" s="40"/>
      <c r="AF27" s="41"/>
      <c r="AG27" s="41"/>
      <c r="AH27" s="42"/>
      <c r="AI27" s="18"/>
    </row>
    <row r="28" spans="1:35" ht="30.75" customHeight="1" x14ac:dyDescent="0.2">
      <c r="A28" s="43" t="s">
        <v>17</v>
      </c>
      <c r="B28" s="34">
        <f>ROUND(IF(B32="nein",MAX(B26,B20,B17,),IF(B33="nein",MAX(B26,B24+2*$A$43,B23+2*$A$43,B20,B17,),IF(B34="ja",MAX(B26,B24+2*$A$43,B23+2*$A$43,B20,B17,),MAX(B26,B24,B23,B20,B17,)+2*$A$43)))*20,0)/20</f>
        <v>0.65</v>
      </c>
      <c r="C28" s="35">
        <f>ROUND(IF(C32="nein",MAX(C26,C20,C17,),IF(C33="nein",MAX(C26,C24+2*$A$43,C23+2*$A$43,C20,C17,),IF(C34="ja",MAX(C26,C24+2*$A$43,C23+2*$A$43,C20,C17,),MAX(C26,C24,C23,C20,C17,)+2*$A$43)))*20,0)/20</f>
        <v>0.65</v>
      </c>
      <c r="D28" s="35">
        <f>ROUND(IF(D32="nein",MAX(D26,D20,D17,),IF(D33="nein",MAX(D26,D24+2*$A$43,D23+2*$A$43,D20,D17,),IF(D34="ja",MAX(D26,D24+2*$A$43,D23+2*$A$43,D20,D17,),MAX(D26,D24,D23,D20,D17,)+2*$A$43)))*20,0)/20</f>
        <v>0.7</v>
      </c>
      <c r="E28" s="36">
        <f>ROUND(IF(E32="nein",MAX(E26,E20,E17,),IF(E33="nein",MAX(E26,E24+2*$A$43,E23+2*$A$43,E20,E17,),IF(E34="ja",MAX(E26,E24+2*$A$43,E23+2*$A$43,E20,E17,),MAX(E26,E24,E23,E20,E17,)+2*$A$43)))*20,0)/20</f>
        <v>0.75</v>
      </c>
      <c r="F28" s="34">
        <f>ROUND(IF(F32="nein",MAX(F26,F20,F17,),IF(F33="nein",MAX(F26,F24+2*$A$43,F23+2*$A$43,F20,F17,),IF(F34="ja",MAX(F26,F24+2*$A$43,F23+2*$A$43,F20,F17,),MAX(F26,F24,F23,F20,F17,)+2*$A$43)))*20,0)/20</f>
        <v>0.8</v>
      </c>
      <c r="G28" s="35">
        <f>ROUND(IF(G32="nein",MAX(G26,G20,G17,),IF(G33="nein",MAX(G26,G24+2*$A$43,G23+2*$A$43,G20,G17,),IF(G34="ja",MAX(G26,G24+2*$A$43,G23+2*$A$43,G20,G17,),MAX(G26,G24,G23,G20,G17,)+2*$A$43)))*20,0)/20</f>
        <v>0.8</v>
      </c>
      <c r="H28" s="35">
        <f>ROUND(IF(H32="nein",MAX(H26,H20,H17,),IF(H33="nein",MAX(H26,H24+2*$A$43,H23+2*$A$43,H20,H17,),IF(H34="ja",MAX(H26,H24+2*$A$43,H23+2*$A$43,H20,H17,),MAX(H26,H24,H23,H20,H17,)+2*$A$43)))*20,0)/20</f>
        <v>0.8</v>
      </c>
      <c r="I28" s="36">
        <f>ROUND(IF(I32="nein",MAX(I26,I20,I17,),IF(I33="nein",MAX(I26,I24+2*$A$43,I23+2*$A$43,I20,I17,),IF(I34="ja",MAX(I26,I24+2*$A$43,I23+2*$A$43,I20,I17,),MAX(I26,I24,I23,I20,I17,)+2*$A$43)))*20,0)/20</f>
        <v>0.85</v>
      </c>
      <c r="J28" s="34">
        <f>ROUND(IF(J32="nein",MAX(J26,J20,J17,),IF(J33="nein",MAX(J26,J24+2*$A$43,J23+2*$A$43,J20,J17,),IF(J34="ja",MAX(J26,J24+2*$A$43,J23+2*$A$43,J20,J17,),MAX(J26,J24,J23,J20,J17,)+2*$A$43)))*20,0)/20</f>
        <v>0.95</v>
      </c>
      <c r="K28" s="35">
        <f>ROUND(IF(K32="nein",MAX(K26,K20,K17,),IF(K33="nein",MAX(K26,K24+2*$A$43,K23+2*$A$43,K20,K17,),IF(K34="ja",MAX(K26,K24+2*$A$43,K23+2*$A$43,K20,K17,),MAX(K26,K24,K23,K20,K17,)+2*$A$43)))*20,0)/20</f>
        <v>0.95</v>
      </c>
      <c r="L28" s="35">
        <f>ROUND(IF(L32="nein",MAX(L26,L20,L17,),IF(L33="nein",MAX(L26,L24+2*$A$43,L23+2*$A$43,L20,L17,),IF(L34="ja",MAX(L26,L24+2*$A$43,L23+2*$A$43,L20,L17,),MAX(L26,L24,L23,L20,L17,)+2*$A$43)))*20,0)/20</f>
        <v>1</v>
      </c>
      <c r="M28" s="36">
        <f>ROUND(IF(M32="nein",MAX(M26,M20,M17,),IF(M33="nein",MAX(M26,M24+2*$A$43,M23+2*$A$43,M20,M17,),IF(M34="ja",MAX(M26,M24+2*$A$43,M23+2*$A$43,M20,M17,),MAX(M26,M24,M23,M20,M17,)+2*$A$43)))*20,0)/20</f>
        <v>1.05</v>
      </c>
      <c r="N28" s="34">
        <f>ROUND(IF(N32="nein",MAX(N26,N20,N17,),IF(N33="nein",MAX(N26,N24+2*$A$43,N23+2*$A$43,N20,N17,),IF(N34="ja",MAX(N26,N24+2*$A$43,N23+2*$A$43,N20,N17,),MAX(N26,N24,N23,N20,N17,)+2*$A$43)))*20,0)/20</f>
        <v>1</v>
      </c>
      <c r="O28" s="35">
        <f>ROUND(IF(O32="nein",MAX(O26,O20,O17,),IF(O33="nein",MAX(O26,O24+2*$A$43,O23+2*$A$43,O20,O17,),IF(O34="ja",MAX(O26,O24+2*$A$43,O23+2*$A$43,O20,O17,),MAX(O26,O24,O23,O20,O17,)+2*$A$43)))*20,0)/20</f>
        <v>1</v>
      </c>
      <c r="P28" s="35">
        <f>ROUND(IF(P32="nein",MAX(P26,P20,P17,),IF(P33="nein",MAX(P26,P24+2*$A$43,P23+2*$A$43,P20,P17,),IF(P34="ja",MAX(P26,P24+2*$A$43,P23+2*$A$43,P20,P17,),MAX(P26,P24,P23,P20,P17,)+2*$A$43)))*20,0)/20</f>
        <v>1</v>
      </c>
      <c r="Q28" s="36">
        <f>ROUND(IF(Q32="nein",MAX(Q26,Q20,Q17,),IF(Q33="nein",MAX(Q26,Q24+2*$A$43,Q23+2*$A$43,Q20,Q17,),IF(Q34="ja",MAX(Q26,Q24+2*$A$43,Q23+2*$A$43,Q20,Q17,),MAX(Q26,Q24,Q23,Q20,Q17,)+2*$A$43)))*20,0)/20</f>
        <v>1.05</v>
      </c>
      <c r="R28" s="92"/>
      <c r="S28" s="34">
        <f>ROUND(IF(S32="nein",MAX(S26,S20,S17,),IF(S33="nein",MAX(S26,S24+2*$A$43,S23+2*$A$43,S20,S17,),IF(S34="ja",MAX(S26,S24+2*$A$43,S23+2*$A$43,S20,S17,),MAX(S26,S24,S23,S20,S17,)+2*$A$43)))*20,0)/20</f>
        <v>0.6</v>
      </c>
      <c r="T28" s="35">
        <f>ROUND(IF(T32="nein",MAX(T26,T20,T17,),IF(T33="nein",MAX(T26,T24+2*$A$43,T23+2*$A$43,T20,T17,),IF(T34="ja",MAX(T26,T24+2*$A$43,T23+2*$A$43,T20,T17,),MAX(T26,T24,T23,T20,T17,)+2*$A$43)))*20,0)/20</f>
        <v>0.65</v>
      </c>
      <c r="U28" s="35">
        <f>ROUND(IF(U32="nein",MAX(U26,U20,U17,),IF(U33="nein",MAX(U26,U24+2*$A$43,U23+2*$A$43,U20,U17,),IF(U34="ja",MAX(U26,U24+2*$A$43,U23+2*$A$43,U20,U17,),MAX(U26,U24,U23,U20,U17,)+2*$A$43)))*20,0)/20</f>
        <v>0.65</v>
      </c>
      <c r="V28" s="36">
        <f>ROUND(IF(V32="nein",MAX(V26,V20,V17,),IF(V33="nein",MAX(V26,V24+2*$A$43,V23+2*$A$43,V20,V17,),IF(V34="ja",MAX(V26,V24+2*$A$43,V23+2*$A$43,V20,V17,),MAX(V26,V24,V23,V20,V17,)+2*$A$43)))*20,0)/20</f>
        <v>0.7</v>
      </c>
      <c r="W28" s="34">
        <f>ROUND(IF(W32="nein",MAX(W26,W20,W17,),IF(W33="nein",MAX(W26,W24+2*$A$43,W23+2*$A$43,W20,W17,),IF(W34="ja",MAX(W26,W24+2*$A$43,W23+2*$A$43,W20,W17,),MAX(W26,W24,W23,W20,W17,)+2*$A$43)))*20,0)/20</f>
        <v>0.8</v>
      </c>
      <c r="X28" s="35">
        <f>ROUND(IF(X32="nein",MAX(X26,X20,X17,),IF(X33="nein",MAX(X26,X24+2*$A$43,X23+2*$A$43,X20,X17,),IF(X34="ja",MAX(X26,X24+2*$A$43,X23+2*$A$43,X20,X17,),MAX(X26,X24,X23,X20,X17,)+2*$A$43)))*20,0)/20</f>
        <v>0.8</v>
      </c>
      <c r="Y28" s="35">
        <f>ROUND(IF(Y32="nein",MAX(Y26,Y20,Y17,),IF(Y33="nein",MAX(Y26,Y24+2*$A$43,Y23+2*$A$43,Y20,Y17,),IF(Y34="ja",MAX(Y26,Y24+2*$A$43,Y23+2*$A$43,Y20,Y17,),MAX(Y26,Y24,Y23,Y20,Y17,)+2*$A$43)))*20,0)/20</f>
        <v>0.8</v>
      </c>
      <c r="Z28" s="36">
        <f>ROUND(IF(Z32="nein",MAX(Z26,Z20,Z17,),IF(Z33="nein",MAX(Z26,Z24+2*$A$43,Z23+2*$A$43,Z20,Z17,),IF(Z34="ja",MAX(Z26,Z24+2*$A$43,Z23+2*$A$43,Z20,Z17,),MAX(Z26,Z24,Z23,Z20,Z17,)+2*$A$43)))*20,0)/20</f>
        <v>0.8</v>
      </c>
      <c r="AA28" s="34">
        <f>ROUND(IF(AA32="nein",MAX(AA26,AA20,AA17,),IF(AA33="nein",MAX(AA26,AA24+2*$A$43,AA23+2*$A$43,AA20,AA17,),IF(AA34="ja",MAX(AA26,AA24+2*$A$43,AA23+2*$A$43,AA20,AA17,),MAX(AA26,AA24,AA23,AA20,AA17,)+2*$A$43)))*20,0)/20</f>
        <v>0.9</v>
      </c>
      <c r="AB28" s="35">
        <f>ROUND(IF(AB32="nein",MAX(AB26,AB20,AB17,),IF(AB33="nein",MAX(AB26,AB24+2*$A$43,AB23+2*$A$43,AB20,AB17,),IF(AB34="ja",MAX(AB26,AB24+2*$A$43,AB23+2*$A$43,AB20,AB17,),MAX(AB26,AB24,AB23,AB20,AB17,)+2*$A$43)))*20,0)/20</f>
        <v>0.95</v>
      </c>
      <c r="AC28" s="35">
        <f>ROUND(IF(AC32="nein",MAX(AC26,AC20,AC17,),IF(AC33="nein",MAX(AC26,AC24+2*$A$43,AC23+2*$A$43,AC20,AC17,),IF(AC34="ja",MAX(AC26,AC24+2*$A$43,AC23+2*$A$43,AC20,AC17,),MAX(AC26,AC24,AC23,AC20,AC17,)+2*$A$43)))*20,0)/20</f>
        <v>0.95</v>
      </c>
      <c r="AD28" s="36">
        <f>ROUND(IF(AD32="nein",MAX(AD26,AD20,AD17,),IF(AD33="nein",MAX(AD26,AD24+2*$A$43,AD23+2*$A$43,AD20,AD17,),IF(AD34="ja",MAX(AD26,AD24+2*$A$43,AD23+2*$A$43,AD20,AD17,),MAX(AD26,AD24,AD23,AD20,AD17,)+2*$A$43)))*20,0)/20</f>
        <v>1</v>
      </c>
      <c r="AE28" s="34">
        <f>ROUND(IF(AE32="nein",MAX(AE26,AE20,AE17,),IF(AE33="nein",MAX(AE26,AE24+2*$A$43,AE23+2*$A$43,AE20,AE17,),IF(AE34="ja",MAX(AE26,AE24+2*$A$43,AE23+2*$A$43,AE20,AE17,),MAX(AE26,AE24,AE23,AE20,AE17,)+2*$A$43)))*20,0)/20</f>
        <v>1</v>
      </c>
      <c r="AF28" s="35">
        <f>ROUND(IF(AF32="nein",MAX(AF26,AF20,AF17,),IF(AF33="nein",MAX(AF26,AF24+2*$A$43,AF23+2*$A$43,AF20,AF17,),IF(AF34="ja",MAX(AF26,AF24+2*$A$43,AF23+2*$A$43,AF20,AF17,),MAX(AF26,AF24,AF23,AF20,AF17,)+2*$A$43)))*20,0)/20</f>
        <v>1</v>
      </c>
      <c r="AG28" s="35">
        <f>ROUND(IF(AG32="nein",MAX(AG26,AG20,AG17,),IF(AG33="nein",MAX(AG26,AG24+2*$A$43,AG23+2*$A$43,AG20,AG17,),IF(AG34="ja",MAX(AG26,AG24+2*$A$43,AG23+2*$A$43,AG20,AG17,),MAX(AG26,AG24,AG23,AG20,AG17,)+2*$A$43)))*20,0)/20</f>
        <v>1</v>
      </c>
      <c r="AH28" s="36">
        <f>ROUND(IF(AH32="nein",MAX(AH26,AH20,AH17,),IF(AH33="nein",MAX(AH26,AH24+2*$A$43,AH23+2*$A$43,AH20,AH17,),IF(AH34="ja",MAX(AH26,AH24+2*$A$43,AH23+2*$A$43,AH20,AH17,),MAX(AH26,AH24,AH23,AH20,AH17,)+2*$A$43)))*20,0)/20</f>
        <v>1</v>
      </c>
      <c r="AI28" s="38" t="s">
        <v>1</v>
      </c>
    </row>
    <row r="29" spans="1:35" ht="6" customHeight="1" x14ac:dyDescent="0.2">
      <c r="A29" s="44"/>
      <c r="B29" s="45"/>
      <c r="C29" s="46"/>
      <c r="D29" s="46"/>
      <c r="E29" s="47"/>
      <c r="F29" s="45"/>
      <c r="G29" s="46"/>
      <c r="H29" s="46"/>
      <c r="I29" s="47"/>
      <c r="J29" s="45"/>
      <c r="K29" s="46"/>
      <c r="L29" s="46"/>
      <c r="M29" s="47"/>
      <c r="N29" s="45"/>
      <c r="O29" s="46"/>
      <c r="P29" s="46"/>
      <c r="Q29" s="47"/>
      <c r="R29" s="92"/>
      <c r="S29" s="45"/>
      <c r="T29" s="46"/>
      <c r="U29" s="46"/>
      <c r="V29" s="47"/>
      <c r="W29" s="45"/>
      <c r="X29" s="46"/>
      <c r="Y29" s="46"/>
      <c r="Z29" s="47"/>
      <c r="AA29" s="45"/>
      <c r="AB29" s="46"/>
      <c r="AC29" s="46"/>
      <c r="AD29" s="47"/>
      <c r="AE29" s="45"/>
      <c r="AF29" s="46"/>
      <c r="AG29" s="46"/>
      <c r="AH29" s="47"/>
      <c r="AI29" s="18"/>
    </row>
    <row r="30" spans="1:35" ht="18.75" customHeight="1" x14ac:dyDescent="0.2">
      <c r="A30" s="26" t="s">
        <v>39</v>
      </c>
      <c r="B30" s="34">
        <f>B11/1000+B15+B16</f>
        <v>0.39100000000000001</v>
      </c>
      <c r="C30" s="35">
        <f>C11/1000+C15+C16</f>
        <v>0.42149999999999999</v>
      </c>
      <c r="D30" s="35">
        <f>D11/1000+D15+D16</f>
        <v>0.45099999999999996</v>
      </c>
      <c r="E30" s="36">
        <f>E11/1000+E15+E16</f>
        <v>0.51200000000000001</v>
      </c>
      <c r="F30" s="34">
        <f>F11/1000+F15+F16</f>
        <v>0.39100000000000001</v>
      </c>
      <c r="G30" s="35">
        <f>G11/1000+G15+G16</f>
        <v>0.42149999999999999</v>
      </c>
      <c r="H30" s="35">
        <f>H11/1000+H15+H16</f>
        <v>0.45099999999999996</v>
      </c>
      <c r="I30" s="36">
        <f>I11/1000+I15+I16</f>
        <v>0.51200000000000001</v>
      </c>
      <c r="J30" s="34">
        <f>J11/1000+J15+J16</f>
        <v>0.39100000000000001</v>
      </c>
      <c r="K30" s="35">
        <f>K11/1000+K15+K16</f>
        <v>0.42149999999999999</v>
      </c>
      <c r="L30" s="35">
        <f>L11/1000+L15+L16</f>
        <v>0.45099999999999996</v>
      </c>
      <c r="M30" s="36">
        <f>M11/1000+M15+M16</f>
        <v>0.51200000000000001</v>
      </c>
      <c r="N30" s="34">
        <f>N11/1000+N15+N16</f>
        <v>0.39100000000000001</v>
      </c>
      <c r="O30" s="35">
        <f>O11/1000+O15+O16</f>
        <v>0.42149999999999999</v>
      </c>
      <c r="P30" s="35">
        <f>P11/1000+P15+P16</f>
        <v>0.45099999999999996</v>
      </c>
      <c r="Q30" s="36">
        <f>Q11/1000+Q15+Q16</f>
        <v>0.51200000000000001</v>
      </c>
      <c r="R30" s="92"/>
      <c r="S30" s="34">
        <f>S11/1000+S15+S16</f>
        <v>0.371</v>
      </c>
      <c r="T30" s="35">
        <f>T11/1000+T15+T16</f>
        <v>0.38749999999999996</v>
      </c>
      <c r="U30" s="35">
        <f>U11/1000+U15+U16</f>
        <v>0.42600000000000005</v>
      </c>
      <c r="V30" s="36">
        <f>V11/1000+V15+V16</f>
        <v>0.47</v>
      </c>
      <c r="W30" s="34">
        <f>W11/1000+W15+W16</f>
        <v>0.371</v>
      </c>
      <c r="X30" s="35">
        <f>X11/1000+X15+X16</f>
        <v>0.38749999999999996</v>
      </c>
      <c r="Y30" s="35">
        <f>Y11/1000+Y15+Y16</f>
        <v>0.42600000000000005</v>
      </c>
      <c r="Z30" s="36">
        <f>Z11/1000+Z15+Z16</f>
        <v>0.47</v>
      </c>
      <c r="AA30" s="34">
        <f>AA11/1000+AA15+AA16</f>
        <v>0.371</v>
      </c>
      <c r="AB30" s="35">
        <f>AB11/1000+AB15+AB16</f>
        <v>0.38749999999999996</v>
      </c>
      <c r="AC30" s="35">
        <f>AC11/1000+AC15+AC16</f>
        <v>0.42600000000000005</v>
      </c>
      <c r="AD30" s="36">
        <f>AD11/1000+AD15+AD16</f>
        <v>0.47</v>
      </c>
      <c r="AE30" s="34">
        <f>AE11/1000+AE15+AE16</f>
        <v>0.371</v>
      </c>
      <c r="AF30" s="35">
        <f>AF11/1000+AF15+AF16</f>
        <v>0.38749999999999996</v>
      </c>
      <c r="AG30" s="35">
        <f>AG11/1000+AG15+AG16</f>
        <v>0.42600000000000005</v>
      </c>
      <c r="AH30" s="36">
        <f>AH11/1000+AH15+AH16</f>
        <v>0.47</v>
      </c>
      <c r="AI30" s="38" t="s">
        <v>1</v>
      </c>
    </row>
    <row r="31" spans="1:35" ht="18.75" customHeight="1" x14ac:dyDescent="0.2">
      <c r="A31" s="26" t="s">
        <v>40</v>
      </c>
      <c r="B31" s="34">
        <f>B30+B14+B13</f>
        <v>0.49099999999999999</v>
      </c>
      <c r="C31" s="35">
        <f>C30+C14+C13</f>
        <v>0.52149999999999996</v>
      </c>
      <c r="D31" s="35">
        <f>D30+D14+D13</f>
        <v>0.55099999999999993</v>
      </c>
      <c r="E31" s="36">
        <f>E30+E14+E13</f>
        <v>0.61199999999999999</v>
      </c>
      <c r="F31" s="34">
        <f>F30+F14+F13</f>
        <v>0.49099999999999999</v>
      </c>
      <c r="G31" s="35">
        <f>G30+G14+G13</f>
        <v>0.52149999999999996</v>
      </c>
      <c r="H31" s="35">
        <f>H30+H14+H13</f>
        <v>0.55099999999999993</v>
      </c>
      <c r="I31" s="36">
        <f>I30+I14+I13</f>
        <v>0.61199999999999999</v>
      </c>
      <c r="J31" s="34">
        <f>J30+J14+J13</f>
        <v>0.49099999999999999</v>
      </c>
      <c r="K31" s="35">
        <f>K30+K14+K13</f>
        <v>0.52149999999999996</v>
      </c>
      <c r="L31" s="35">
        <f>L30+L14+L13</f>
        <v>0.55099999999999993</v>
      </c>
      <c r="M31" s="36">
        <f>M30+M14+M13</f>
        <v>0.61199999999999999</v>
      </c>
      <c r="N31" s="34">
        <f>N30+N14+N13</f>
        <v>0.49099999999999999</v>
      </c>
      <c r="O31" s="35">
        <f>O30+O14+O13</f>
        <v>0.52149999999999996</v>
      </c>
      <c r="P31" s="35">
        <f>P30+P14+P13</f>
        <v>0.55099999999999993</v>
      </c>
      <c r="Q31" s="36">
        <f>Q30+Q14+Q13</f>
        <v>0.61199999999999999</v>
      </c>
      <c r="R31" s="92"/>
      <c r="S31" s="34">
        <f>S30+S14+S13</f>
        <v>0.47099999999999997</v>
      </c>
      <c r="T31" s="35">
        <f>T30+T14+T13</f>
        <v>0.48749999999999993</v>
      </c>
      <c r="U31" s="35">
        <f>U30+U14+U13</f>
        <v>0.52600000000000002</v>
      </c>
      <c r="V31" s="36">
        <f>V30+V14+V13</f>
        <v>0.56999999999999995</v>
      </c>
      <c r="W31" s="34">
        <f>W30+W14+W13</f>
        <v>0.47099999999999997</v>
      </c>
      <c r="X31" s="35">
        <f>X30+X14+X13</f>
        <v>0.48749999999999993</v>
      </c>
      <c r="Y31" s="35">
        <f>Y30+Y14+Y13</f>
        <v>0.52600000000000002</v>
      </c>
      <c r="Z31" s="36">
        <f>Z30+Z14+Z13</f>
        <v>0.56999999999999995</v>
      </c>
      <c r="AA31" s="34">
        <f>AA30+AA14+AA13</f>
        <v>0.47099999999999997</v>
      </c>
      <c r="AB31" s="35">
        <f>AB30+AB14+AB13</f>
        <v>0.48749999999999993</v>
      </c>
      <c r="AC31" s="35">
        <f>AC30+AC14+AC13</f>
        <v>0.52600000000000002</v>
      </c>
      <c r="AD31" s="36">
        <f>AD30+AD14+AD13</f>
        <v>0.56999999999999995</v>
      </c>
      <c r="AE31" s="34">
        <f>AE30+AE14+AE13</f>
        <v>0.47099999999999997</v>
      </c>
      <c r="AF31" s="35">
        <f>AF30+AF14+AF13</f>
        <v>0.48749999999999993</v>
      </c>
      <c r="AG31" s="35">
        <f>AG30+AG14+AG13</f>
        <v>0.52600000000000002</v>
      </c>
      <c r="AH31" s="36">
        <f>AH30+AH14+AH13</f>
        <v>0.56999999999999995</v>
      </c>
      <c r="AI31" s="38" t="s">
        <v>1</v>
      </c>
    </row>
    <row r="32" spans="1:35" ht="18.75" customHeight="1" x14ac:dyDescent="0.2">
      <c r="A32" s="26" t="s">
        <v>30</v>
      </c>
      <c r="B32" s="48" t="str">
        <f>IF($E$9&lt;$A$45,"nein","ja")</f>
        <v>nein</v>
      </c>
      <c r="C32" s="49" t="str">
        <f>IF($E$9&lt;$A$45,"nein","ja")</f>
        <v>nein</v>
      </c>
      <c r="D32" s="49" t="str">
        <f>IF($E$9&lt;$A$45,"nein","ja")</f>
        <v>nein</v>
      </c>
      <c r="E32" s="50" t="str">
        <f>IF($E$9&lt;$A$45,"nein","ja")</f>
        <v>nein</v>
      </c>
      <c r="F32" s="48" t="str">
        <f>IF($I$9&lt;$A$45,"nein","ja")</f>
        <v>nein</v>
      </c>
      <c r="G32" s="49" t="str">
        <f>IF($I$9&lt;$A$45,"nein","ja")</f>
        <v>nein</v>
      </c>
      <c r="H32" s="49" t="str">
        <f>IF($I$9&lt;$A$45,"nein","ja")</f>
        <v>nein</v>
      </c>
      <c r="I32" s="50" t="str">
        <f>IF($I$9&lt;$A$45,"nein","ja")</f>
        <v>nein</v>
      </c>
      <c r="J32" s="48" t="str">
        <f>IF($M$9&lt;$A$45,"nein","ja")</f>
        <v>ja</v>
      </c>
      <c r="K32" s="49" t="str">
        <f>IF($M$9&lt;$A$45,"nein","ja")</f>
        <v>ja</v>
      </c>
      <c r="L32" s="49" t="str">
        <f>IF($M$9&lt;$A$45,"nein","ja")</f>
        <v>ja</v>
      </c>
      <c r="M32" s="50" t="str">
        <f>IF($M$9&lt;$A$45,"nein","ja")</f>
        <v>ja</v>
      </c>
      <c r="N32" s="48" t="str">
        <f>IF($M$9&lt;$A$45,"nein","ja")</f>
        <v>ja</v>
      </c>
      <c r="O32" s="49" t="str">
        <f>IF($M$9&lt;$A$45,"nein","ja")</f>
        <v>ja</v>
      </c>
      <c r="P32" s="49" t="str">
        <f>IF($M$9&lt;$A$45,"nein","ja")</f>
        <v>ja</v>
      </c>
      <c r="Q32" s="50" t="str">
        <f>IF($M$9&lt;$A$45,"nein","ja")</f>
        <v>ja</v>
      </c>
      <c r="R32" s="92"/>
      <c r="S32" s="48" t="str">
        <f>IF($V$9&lt;$A$45,"nein","ja")</f>
        <v>nein</v>
      </c>
      <c r="T32" s="49" t="str">
        <f>IF($V$9&lt;$A$45,"nein","ja")</f>
        <v>nein</v>
      </c>
      <c r="U32" s="49" t="str">
        <f>IF($V$9&lt;$A$45,"nein","ja")</f>
        <v>nein</v>
      </c>
      <c r="V32" s="50" t="str">
        <f>IF($V$9&lt;$A$45,"nein","ja")</f>
        <v>nein</v>
      </c>
      <c r="W32" s="48" t="str">
        <f>IF($Z$9&lt;$A$45,"nein","ja")</f>
        <v>nein</v>
      </c>
      <c r="X32" s="49" t="str">
        <f>IF($Z$9&lt;$A$45,"nein","ja")</f>
        <v>nein</v>
      </c>
      <c r="Y32" s="49" t="str">
        <f>IF($Z$9&lt;$A$45,"nein","ja")</f>
        <v>nein</v>
      </c>
      <c r="Z32" s="50" t="str">
        <f>IF($Z$9&lt;$A$45,"nein","ja")</f>
        <v>nein</v>
      </c>
      <c r="AA32" s="48" t="str">
        <f>IF($AD$9&lt;$A$45,"nein","ja")</f>
        <v>ja</v>
      </c>
      <c r="AB32" s="49" t="str">
        <f>IF($AD$9&lt;$A$45,"nein","ja")</f>
        <v>ja</v>
      </c>
      <c r="AC32" s="49" t="str">
        <f>IF($AD$9&lt;$A$45,"nein","ja")</f>
        <v>ja</v>
      </c>
      <c r="AD32" s="50" t="str">
        <f>IF($AD$9&lt;$A$45,"nein","ja")</f>
        <v>ja</v>
      </c>
      <c r="AE32" s="48" t="str">
        <f>IF($AE$9&lt;$A$45,"nein","ja")</f>
        <v>ja</v>
      </c>
      <c r="AF32" s="49" t="str">
        <f>IF($AE$9&lt;$A$45,"nein","ja")</f>
        <v>ja</v>
      </c>
      <c r="AG32" s="49" t="str">
        <f>IF($AE$9&lt;$A$45,"nein","ja")</f>
        <v>ja</v>
      </c>
      <c r="AH32" s="50" t="str">
        <f>IF($AE$9&lt;$A$45,"nein","ja")</f>
        <v>ja</v>
      </c>
      <c r="AI32" s="51" t="s">
        <v>16</v>
      </c>
    </row>
    <row r="33" spans="1:35" ht="18.75" customHeight="1" x14ac:dyDescent="0.2">
      <c r="A33" s="43" t="s">
        <v>41</v>
      </c>
      <c r="B33" s="48" t="str">
        <f t="shared" ref="B33:Q33" si="48">IF(B32="nein","--",IF(B31&gt;$A$44,"ja","nein"))</f>
        <v>--</v>
      </c>
      <c r="C33" s="49" t="str">
        <f t="shared" si="48"/>
        <v>--</v>
      </c>
      <c r="D33" s="49" t="str">
        <f t="shared" si="48"/>
        <v>--</v>
      </c>
      <c r="E33" s="50" t="str">
        <f t="shared" si="48"/>
        <v>--</v>
      </c>
      <c r="F33" s="48" t="str">
        <f t="shared" si="48"/>
        <v>--</v>
      </c>
      <c r="G33" s="49" t="str">
        <f t="shared" si="48"/>
        <v>--</v>
      </c>
      <c r="H33" s="49" t="str">
        <f t="shared" si="48"/>
        <v>--</v>
      </c>
      <c r="I33" s="50" t="str">
        <f t="shared" si="48"/>
        <v>--</v>
      </c>
      <c r="J33" s="48" t="str">
        <f t="shared" si="48"/>
        <v>nein</v>
      </c>
      <c r="K33" s="49" t="str">
        <f t="shared" si="48"/>
        <v>nein</v>
      </c>
      <c r="L33" s="49" t="str">
        <f t="shared" si="48"/>
        <v>nein</v>
      </c>
      <c r="M33" s="50" t="str">
        <f t="shared" si="48"/>
        <v>nein</v>
      </c>
      <c r="N33" s="48" t="str">
        <f t="shared" si="48"/>
        <v>nein</v>
      </c>
      <c r="O33" s="49" t="str">
        <f t="shared" si="48"/>
        <v>nein</v>
      </c>
      <c r="P33" s="49" t="str">
        <f t="shared" si="48"/>
        <v>nein</v>
      </c>
      <c r="Q33" s="50" t="str">
        <f t="shared" si="48"/>
        <v>nein</v>
      </c>
      <c r="R33" s="92"/>
      <c r="S33" s="48" t="str">
        <f t="shared" ref="S33:AH33" si="49">IF(S32="nein","--",IF(S31&gt;$A$44,"ja","nein"))</f>
        <v>--</v>
      </c>
      <c r="T33" s="49" t="str">
        <f t="shared" si="49"/>
        <v>--</v>
      </c>
      <c r="U33" s="49" t="str">
        <f t="shared" si="49"/>
        <v>--</v>
      </c>
      <c r="V33" s="50" t="str">
        <f t="shared" si="49"/>
        <v>--</v>
      </c>
      <c r="W33" s="48" t="str">
        <f t="shared" si="49"/>
        <v>--</v>
      </c>
      <c r="X33" s="49" t="str">
        <f t="shared" si="49"/>
        <v>--</v>
      </c>
      <c r="Y33" s="49" t="str">
        <f t="shared" si="49"/>
        <v>--</v>
      </c>
      <c r="Z33" s="50" t="str">
        <f t="shared" si="49"/>
        <v>--</v>
      </c>
      <c r="AA33" s="48" t="str">
        <f t="shared" si="49"/>
        <v>nein</v>
      </c>
      <c r="AB33" s="49" t="str">
        <f t="shared" si="49"/>
        <v>nein</v>
      </c>
      <c r="AC33" s="49" t="str">
        <f t="shared" si="49"/>
        <v>nein</v>
      </c>
      <c r="AD33" s="50" t="str">
        <f t="shared" si="49"/>
        <v>nein</v>
      </c>
      <c r="AE33" s="48" t="str">
        <f t="shared" si="49"/>
        <v>nein</v>
      </c>
      <c r="AF33" s="49" t="str">
        <f t="shared" si="49"/>
        <v>nein</v>
      </c>
      <c r="AG33" s="49" t="str">
        <f t="shared" si="49"/>
        <v>nein</v>
      </c>
      <c r="AH33" s="50" t="str">
        <f t="shared" si="49"/>
        <v>nein</v>
      </c>
      <c r="AI33" s="51" t="s">
        <v>16</v>
      </c>
    </row>
    <row r="34" spans="1:35" ht="18.75" customHeight="1" x14ac:dyDescent="0.2">
      <c r="A34" s="43" t="s">
        <v>31</v>
      </c>
      <c r="B34" s="94" t="str">
        <f>$A48</f>
        <v>nein</v>
      </c>
      <c r="C34" s="95" t="str">
        <f t="shared" ref="C34:Q34" si="50">$A48</f>
        <v>nein</v>
      </c>
      <c r="D34" s="95" t="str">
        <f t="shared" si="50"/>
        <v>nein</v>
      </c>
      <c r="E34" s="96" t="str">
        <f t="shared" si="50"/>
        <v>nein</v>
      </c>
      <c r="F34" s="94" t="str">
        <f t="shared" si="50"/>
        <v>nein</v>
      </c>
      <c r="G34" s="95" t="str">
        <f t="shared" si="50"/>
        <v>nein</v>
      </c>
      <c r="H34" s="95" t="str">
        <f t="shared" si="50"/>
        <v>nein</v>
      </c>
      <c r="I34" s="96" t="str">
        <f t="shared" si="50"/>
        <v>nein</v>
      </c>
      <c r="J34" s="94" t="str">
        <f t="shared" si="50"/>
        <v>nein</v>
      </c>
      <c r="K34" s="95" t="str">
        <f t="shared" si="50"/>
        <v>nein</v>
      </c>
      <c r="L34" s="95" t="str">
        <f t="shared" si="50"/>
        <v>nein</v>
      </c>
      <c r="M34" s="96" t="str">
        <f t="shared" si="50"/>
        <v>nein</v>
      </c>
      <c r="N34" s="94" t="str">
        <f t="shared" si="50"/>
        <v>nein</v>
      </c>
      <c r="O34" s="95" t="str">
        <f t="shared" si="50"/>
        <v>nein</v>
      </c>
      <c r="P34" s="95" t="str">
        <f t="shared" si="50"/>
        <v>nein</v>
      </c>
      <c r="Q34" s="96" t="str">
        <f t="shared" si="50"/>
        <v>nein</v>
      </c>
      <c r="R34" s="92"/>
      <c r="S34" s="94" t="str">
        <f t="shared" ref="S34:AH34" si="51">$A48</f>
        <v>nein</v>
      </c>
      <c r="T34" s="95" t="str">
        <f t="shared" si="51"/>
        <v>nein</v>
      </c>
      <c r="U34" s="95" t="str">
        <f t="shared" si="51"/>
        <v>nein</v>
      </c>
      <c r="V34" s="96" t="str">
        <f t="shared" si="51"/>
        <v>nein</v>
      </c>
      <c r="W34" s="94" t="str">
        <f t="shared" si="51"/>
        <v>nein</v>
      </c>
      <c r="X34" s="95" t="str">
        <f t="shared" si="51"/>
        <v>nein</v>
      </c>
      <c r="Y34" s="95" t="str">
        <f t="shared" si="51"/>
        <v>nein</v>
      </c>
      <c r="Z34" s="96" t="str">
        <f t="shared" si="51"/>
        <v>nein</v>
      </c>
      <c r="AA34" s="94" t="str">
        <f t="shared" si="51"/>
        <v>nein</v>
      </c>
      <c r="AB34" s="95" t="str">
        <f t="shared" si="51"/>
        <v>nein</v>
      </c>
      <c r="AC34" s="95" t="str">
        <f t="shared" si="51"/>
        <v>nein</v>
      </c>
      <c r="AD34" s="96" t="str">
        <f t="shared" si="51"/>
        <v>nein</v>
      </c>
      <c r="AE34" s="94" t="str">
        <f t="shared" si="51"/>
        <v>nein</v>
      </c>
      <c r="AF34" s="95" t="str">
        <f t="shared" si="51"/>
        <v>nein</v>
      </c>
      <c r="AG34" s="95" t="str">
        <f t="shared" si="51"/>
        <v>nein</v>
      </c>
      <c r="AH34" s="96" t="str">
        <f t="shared" si="51"/>
        <v>nein</v>
      </c>
      <c r="AI34" s="51" t="s">
        <v>16</v>
      </c>
    </row>
    <row r="35" spans="1:35" ht="18.75" customHeight="1" x14ac:dyDescent="0.2">
      <c r="A35" s="19" t="s">
        <v>18</v>
      </c>
      <c r="B35" s="35">
        <f t="shared" ref="B35:Q35" si="52">B31*B28</f>
        <v>0.31914999999999999</v>
      </c>
      <c r="C35" s="35">
        <f t="shared" si="52"/>
        <v>0.33897499999999997</v>
      </c>
      <c r="D35" s="35">
        <f t="shared" si="52"/>
        <v>0.38569999999999993</v>
      </c>
      <c r="E35" s="36">
        <f t="shared" si="52"/>
        <v>0.45899999999999996</v>
      </c>
      <c r="F35" s="35">
        <f t="shared" si="52"/>
        <v>0.39280000000000004</v>
      </c>
      <c r="G35" s="35">
        <f t="shared" si="52"/>
        <v>0.41720000000000002</v>
      </c>
      <c r="H35" s="35">
        <f t="shared" si="52"/>
        <v>0.44079999999999997</v>
      </c>
      <c r="I35" s="36">
        <f t="shared" si="52"/>
        <v>0.5202</v>
      </c>
      <c r="J35" s="35">
        <f t="shared" si="52"/>
        <v>0.46644999999999998</v>
      </c>
      <c r="K35" s="35">
        <f t="shared" si="52"/>
        <v>0.49542499999999995</v>
      </c>
      <c r="L35" s="35">
        <f t="shared" si="52"/>
        <v>0.55099999999999993</v>
      </c>
      <c r="M35" s="36">
        <f t="shared" si="52"/>
        <v>0.64260000000000006</v>
      </c>
      <c r="N35" s="35">
        <f t="shared" si="52"/>
        <v>0.49099999999999999</v>
      </c>
      <c r="O35" s="35">
        <f t="shared" si="52"/>
        <v>0.52149999999999996</v>
      </c>
      <c r="P35" s="35">
        <f t="shared" si="52"/>
        <v>0.55099999999999993</v>
      </c>
      <c r="Q35" s="35">
        <f t="shared" si="52"/>
        <v>0.64260000000000006</v>
      </c>
      <c r="R35" s="92"/>
      <c r="S35" s="34">
        <f t="shared" ref="S35:AH35" si="53">S31*S28</f>
        <v>0.28259999999999996</v>
      </c>
      <c r="T35" s="35">
        <f t="shared" si="53"/>
        <v>0.31687499999999996</v>
      </c>
      <c r="U35" s="35">
        <f t="shared" si="53"/>
        <v>0.34190000000000004</v>
      </c>
      <c r="V35" s="36">
        <f t="shared" si="53"/>
        <v>0.39899999999999997</v>
      </c>
      <c r="W35" s="35">
        <f t="shared" si="53"/>
        <v>0.37680000000000002</v>
      </c>
      <c r="X35" s="35">
        <f t="shared" si="53"/>
        <v>0.38999999999999996</v>
      </c>
      <c r="Y35" s="35">
        <f t="shared" si="53"/>
        <v>0.42080000000000006</v>
      </c>
      <c r="Z35" s="36">
        <f t="shared" si="53"/>
        <v>0.45599999999999996</v>
      </c>
      <c r="AA35" s="35">
        <f t="shared" si="53"/>
        <v>0.4239</v>
      </c>
      <c r="AB35" s="35">
        <f t="shared" si="53"/>
        <v>0.4631249999999999</v>
      </c>
      <c r="AC35" s="35">
        <f t="shared" si="53"/>
        <v>0.49969999999999998</v>
      </c>
      <c r="AD35" s="36">
        <f t="shared" si="53"/>
        <v>0.56999999999999995</v>
      </c>
      <c r="AE35" s="35">
        <f t="shared" si="53"/>
        <v>0.47099999999999997</v>
      </c>
      <c r="AF35" s="35">
        <f t="shared" si="53"/>
        <v>0.48749999999999993</v>
      </c>
      <c r="AG35" s="35">
        <f t="shared" si="53"/>
        <v>0.52600000000000002</v>
      </c>
      <c r="AH35" s="36">
        <f t="shared" si="53"/>
        <v>0.56999999999999995</v>
      </c>
      <c r="AI35" s="18" t="s">
        <v>19</v>
      </c>
    </row>
    <row r="36" spans="1:35" ht="18.75" customHeight="1" x14ac:dyDescent="0.2">
      <c r="A36" s="26" t="s">
        <v>36</v>
      </c>
      <c r="B36" s="35">
        <f>B28*B13</f>
        <v>0</v>
      </c>
      <c r="C36" s="35">
        <f>C28*C13</f>
        <v>0</v>
      </c>
      <c r="D36" s="35">
        <f>D28*D13</f>
        <v>0</v>
      </c>
      <c r="E36" s="36">
        <f>E28*E13</f>
        <v>0</v>
      </c>
      <c r="F36" s="35">
        <f>F28*F13</f>
        <v>0</v>
      </c>
      <c r="G36" s="35">
        <f>G28*G13</f>
        <v>0</v>
      </c>
      <c r="H36" s="35">
        <f>H28*H13</f>
        <v>0</v>
      </c>
      <c r="I36" s="36">
        <f>I28*I13</f>
        <v>0</v>
      </c>
      <c r="J36" s="35">
        <f>J28*J13</f>
        <v>0</v>
      </c>
      <c r="K36" s="35">
        <f>K28*K13</f>
        <v>0</v>
      </c>
      <c r="L36" s="35">
        <f>L28*L13</f>
        <v>0</v>
      </c>
      <c r="M36" s="36">
        <f>M28*M13</f>
        <v>0</v>
      </c>
      <c r="N36" s="35">
        <f>N28*N13</f>
        <v>0</v>
      </c>
      <c r="O36" s="35">
        <f>O28*O13</f>
        <v>0</v>
      </c>
      <c r="P36" s="35">
        <f>P28*P13</f>
        <v>0</v>
      </c>
      <c r="Q36" s="35">
        <f>Q28*Q13</f>
        <v>0</v>
      </c>
      <c r="R36" s="92"/>
      <c r="S36" s="34">
        <f>S28*S13</f>
        <v>0</v>
      </c>
      <c r="T36" s="35">
        <f>T28*T13</f>
        <v>0</v>
      </c>
      <c r="U36" s="35">
        <f>U28*U13</f>
        <v>0</v>
      </c>
      <c r="V36" s="36">
        <f>V28*V13</f>
        <v>0</v>
      </c>
      <c r="W36" s="35">
        <f>W28*W13</f>
        <v>0</v>
      </c>
      <c r="X36" s="35">
        <f>X28*X13</f>
        <v>0</v>
      </c>
      <c r="Y36" s="35">
        <f>Y28*Y13</f>
        <v>0</v>
      </c>
      <c r="Z36" s="36">
        <f>Z28*Z13</f>
        <v>0</v>
      </c>
      <c r="AA36" s="35">
        <f>AA28*AA13</f>
        <v>0</v>
      </c>
      <c r="AB36" s="35">
        <f>AB28*AB13</f>
        <v>0</v>
      </c>
      <c r="AC36" s="35">
        <f>AC28*AC13</f>
        <v>0</v>
      </c>
      <c r="AD36" s="36">
        <f>AD28*AD13</f>
        <v>0</v>
      </c>
      <c r="AE36" s="35">
        <f>AE28*AE13</f>
        <v>0</v>
      </c>
      <c r="AF36" s="35">
        <f>AF28*AF13</f>
        <v>0</v>
      </c>
      <c r="AG36" s="35">
        <f>AG28*AG13</f>
        <v>0</v>
      </c>
      <c r="AH36" s="36">
        <f>AH28*AH13</f>
        <v>0</v>
      </c>
      <c r="AI36" s="18" t="s">
        <v>19</v>
      </c>
    </row>
    <row r="37" spans="1:35" ht="18.75" customHeight="1" x14ac:dyDescent="0.2">
      <c r="A37" s="26" t="s">
        <v>37</v>
      </c>
      <c r="B37" s="35">
        <f>IF(B32="nein",B28*B14,IF($A$44=0,(B28-2*$A$43)*B14,B28*B14))</f>
        <v>6.5000000000000002E-2</v>
      </c>
      <c r="C37" s="35">
        <f>IF(C32="nein",C28*C14,IF($A$44=0,(C28-2*$A$43)*C14,C28*C14))</f>
        <v>6.5000000000000002E-2</v>
      </c>
      <c r="D37" s="35">
        <f>IF(D32="nein",D28*D14,IF($A$44=0,(D28-2*$A$43)*D14,D28*D14))</f>
        <v>6.9999999999999993E-2</v>
      </c>
      <c r="E37" s="36">
        <f>IF(E32="nein",E28*E14,IF($A$44=0,(E28-2*$A$43)*E14,E28*E14))</f>
        <v>7.5000000000000011E-2</v>
      </c>
      <c r="F37" s="35">
        <f>IF(F32="nein",F28*F14,IF($A$44=0,(F28-2*$A$43)*F14,F28*F14))</f>
        <v>8.0000000000000016E-2</v>
      </c>
      <c r="G37" s="35">
        <f>IF(G32="nein",G28*G14,IF($A$44=0,(G28-2*$A$43)*G14,G28*G14))</f>
        <v>8.0000000000000016E-2</v>
      </c>
      <c r="H37" s="35">
        <f>IF(H32="nein",H28*H14,IF($A$44=0,(H28-2*$A$43)*H14,H28*H14))</f>
        <v>8.0000000000000016E-2</v>
      </c>
      <c r="I37" s="36">
        <f>IF(I32="nein",I28*I14,IF($A$44=0,(I28-2*$A$43)*I14,I28*I14))</f>
        <v>8.5000000000000006E-2</v>
      </c>
      <c r="J37" s="35">
        <f>IF(J32="nein",J28*J14,IF($A$44=0,(J28-2*$A$43)*J14,J28*J14))</f>
        <v>9.5000000000000001E-2</v>
      </c>
      <c r="K37" s="35">
        <f>IF(K32="nein",K28*K14,IF($A$44=0,(K28-2*$A$43)*K14,K28*K14))</f>
        <v>9.5000000000000001E-2</v>
      </c>
      <c r="L37" s="35">
        <f>IF(L32="nein",L28*L14,IF($A$44=0,(L28-2*$A$43)*L14,L28*L14))</f>
        <v>0.1</v>
      </c>
      <c r="M37" s="36">
        <f>IF(M32="nein",M28*M14,IF($A$44=0,(M28-2*$A$43)*M14,M28*M14))</f>
        <v>0.10500000000000001</v>
      </c>
      <c r="N37" s="35">
        <f>IF(N32="nein",N28*N14,IF($A$44=0,(N28-2*$A$43)*N14,N28*N14))</f>
        <v>0.1</v>
      </c>
      <c r="O37" s="35">
        <f>IF(O32="nein",O28*O14,IF($A$44=0,(O28-2*$A$43)*O14,O28*O14))</f>
        <v>0.1</v>
      </c>
      <c r="P37" s="35">
        <f>IF(P32="nein",P28*P14,IF($A$44=0,(P28-2*$A$43)*P14,P28*P14))</f>
        <v>0.1</v>
      </c>
      <c r="Q37" s="35">
        <f>IF(Q32="nein",Q28*Q14,IF($A$44=0,(Q28-2*$A$43)*Q14,Q28*Q14))</f>
        <v>0.10500000000000001</v>
      </c>
      <c r="R37" s="92"/>
      <c r="S37" s="34">
        <f>IF(S32="nein",S28*S14,IF($A$44=0,(S28-2*$A$43)*S14,S28*S14))</f>
        <v>0.06</v>
      </c>
      <c r="T37" s="35">
        <f>IF(T32="nein",T28*T14,IF($A$44=0,(T28-2*$A$43)*T14,T28*T14))</f>
        <v>6.5000000000000002E-2</v>
      </c>
      <c r="U37" s="35">
        <f>IF(U32="nein",U28*U14,IF($A$44=0,(U28-2*$A$43)*U14,U28*U14))</f>
        <v>6.5000000000000002E-2</v>
      </c>
      <c r="V37" s="36">
        <f>IF(V32="nein",V28*V14,IF($A$44=0,(V28-2*$A$43)*V14,V28*V14))</f>
        <v>6.9999999999999993E-2</v>
      </c>
      <c r="W37" s="35">
        <f>IF(W32="nein",W28*W14,IF($A$44=0,(W28-2*$A$43)*W14,W28*W14))</f>
        <v>8.0000000000000016E-2</v>
      </c>
      <c r="X37" s="35">
        <f>IF(X32="nein",X28*X14,IF($A$44=0,(X28-2*$A$43)*X14,X28*X14))</f>
        <v>8.0000000000000016E-2</v>
      </c>
      <c r="Y37" s="35">
        <f>IF(Y32="nein",Y28*Y14,IF($A$44=0,(Y28-2*$A$43)*Y14,Y28*Y14))</f>
        <v>8.0000000000000016E-2</v>
      </c>
      <c r="Z37" s="36">
        <f>IF(Z32="nein",Z28*Z14,IF($A$44=0,(Z28-2*$A$43)*Z14,Z28*Z14))</f>
        <v>8.0000000000000016E-2</v>
      </c>
      <c r="AA37" s="35">
        <f>IF(AA32="nein",AA28*AA14,IF($A$44=0,(AA28-2*$A$43)*AA14,AA28*AA14))</f>
        <v>9.0000000000000011E-2</v>
      </c>
      <c r="AB37" s="35">
        <f>IF(AB32="nein",AB28*AB14,IF($A$44=0,(AB28-2*$A$43)*AB14,AB28*AB14))</f>
        <v>9.5000000000000001E-2</v>
      </c>
      <c r="AC37" s="35">
        <f>IF(AC32="nein",AC28*AC14,IF($A$44=0,(AC28-2*$A$43)*AC14,AC28*AC14))</f>
        <v>9.5000000000000001E-2</v>
      </c>
      <c r="AD37" s="36">
        <f>IF(AD32="nein",AD28*AD14,IF($A$44=0,(AD28-2*$A$43)*AD14,AD28*AD14))</f>
        <v>0.1</v>
      </c>
      <c r="AE37" s="35">
        <f>IF(AE32="nein",AE28*AE14,IF($A$44=0,(AE28-2*$A$43)*AE14,AE28*AE14))</f>
        <v>0.1</v>
      </c>
      <c r="AF37" s="35">
        <f>IF(AF32="nein",AF28*AF14,IF($A$44=0,(AF28-2*$A$43)*AF14,AF28*AF14))</f>
        <v>0.1</v>
      </c>
      <c r="AG37" s="35">
        <f>IF(AG32="nein",AG28*AG14,IF($A$44=0,(AG28-2*$A$43)*AG14,AG28*AG14))</f>
        <v>0.1</v>
      </c>
      <c r="AH37" s="36">
        <f>IF(AH32="nein",AH28*AH14,IF($A$44=0,(AH28-2*$A$43)*AH14,AH28*AH14))</f>
        <v>0.1</v>
      </c>
      <c r="AI37" s="18" t="s">
        <v>19</v>
      </c>
    </row>
    <row r="38" spans="1:35" ht="18.75" customHeight="1" thickBot="1" x14ac:dyDescent="0.25">
      <c r="A38" s="57" t="s">
        <v>38</v>
      </c>
      <c r="B38" s="59">
        <f>IF(B32="nein",B30*B28-(B11/1000/2)^2*PI(),IF(AND(B33="ja",B34="ja"),B30*B28-(B11/1000/2)^2*PI(),B30*B28-(B11/1000/2)^2*PI()-IF(B30-($A$44-B14-B13)&gt;0,2*(B30-($A$44-B14-B13))*$A$43,0)))</f>
        <v>0.24067178211793644</v>
      </c>
      <c r="C38" s="59">
        <f>IF(C32="nein",C30*C28-(C11/1000/2)^2*PI(),IF(AND(C33="ja",C34="ja"),C30*C28-(C11/1000/2)^2*PI(),C30*C28-(C11/1000/2)^2*PI()-IF(C30-($A$44-C14-C13)&gt;0,2*(C30-($A$44-C14-C13))*$A$43,0)))</f>
        <v>0.25411934903114913</v>
      </c>
      <c r="D38" s="59">
        <f>IF(D32="nein",D30*D28-(D11/1000/2)^2*PI(),IF(AND(D33="ja",D34="ja"),D30*D28-(D11/1000/2)^2*PI(),D30*D28-(D11/1000/2)^2*PI()-IF(D30-($A$44-D14-D13)&gt;0,2*(D30-($A$44-D14-D13))*$A$43,0)))</f>
        <v>0.28852836513910179</v>
      </c>
      <c r="E38" s="60">
        <f>IF(E32="nein",E30*E28-(E11/1000/2)^2*PI(),IF(AND(E33="ja",E34="ja"),E30*E28-(E11/1000/2)^2*PI(),E30*E28-(E11/1000/2)^2*PI()-IF(E30-($A$44-E14-E13)&gt;0,2*(E30-($A$44-E14-E13))*$A$43,0)))</f>
        <v>0.33800394195879185</v>
      </c>
      <c r="F38" s="59">
        <f>IF(F32="nein",F30*F28-(F11/1000/2)^2*PI(),IF(AND(F33="ja",F34="ja"),F30*F28-(F11/1000/2)^2*PI(),F30*F28-(F11/1000/2)^2*PI()-IF(F30-($A$44-F14-F13)&gt;0,2*(F30-($A$44-F14-F13))*$A$43,0)))</f>
        <v>0.29932178211793642</v>
      </c>
      <c r="G38" s="59">
        <f>IF(G32="nein",G30*G28-(G11/1000/2)^2*PI(),IF(AND(G33="ja",G34="ja"),G30*G28-(G11/1000/2)^2*PI(),G30*G28-(G11/1000/2)^2*PI()-IF(G30-($A$44-G14-G13)&gt;0,2*(G30-($A$44-G14-G13))*$A$43,0)))</f>
        <v>0.31734434903114911</v>
      </c>
      <c r="H38" s="59">
        <f>IF(H32="nein",H30*H28-(H11/1000/2)^2*PI(),IF(AND(H33="ja",H34="ja"),H30*H28-(H11/1000/2)^2*PI(),H30*H28-(H11/1000/2)^2*PI()-IF(H30-($A$44-H14-H13)&gt;0,2*(H30-($A$44-H14-H13))*$A$43,0)))</f>
        <v>0.33362836513910188</v>
      </c>
      <c r="I38" s="60">
        <f>IF(I32="nein",I30*I28-(I11/1000/2)^2*PI(),IF(AND(I33="ja",I34="ja"),I30*I28-(I11/1000/2)^2*PI(),I30*I28-(I11/1000/2)^2*PI()-IF(I30-($A$44-I14-I13)&gt;0,2*(I30-($A$44-I14-I13))*$A$43,0)))</f>
        <v>0.38920394195879182</v>
      </c>
      <c r="J38" s="59">
        <f>IF(J32="nein",J30*J28-(J11/1000/2)^2*PI(),IF(AND(J33="ja",J34="ja"),J30*J28-(J11/1000/2)^2*PI(),J30*J28-(J11/1000/2)^2*PI()-IF(J30-($A$44-J14-J13)&gt;0,2*(J30-($A$44-J14-J13))*$A$43,0)))</f>
        <v>0.3579717821179364</v>
      </c>
      <c r="K38" s="59">
        <f>IF(K32="nein",K30*K28-(K11/1000/2)^2*PI(),IF(AND(K33="ja",K34="ja"),K30*K28-(K11/1000/2)^2*PI(),K30*K28-(K11/1000/2)^2*PI()-IF(K30-($A$44-K14-K13)&gt;0,2*(K30-($A$44-K14-K13))*$A$43,0)))</f>
        <v>0.38056934903114908</v>
      </c>
      <c r="L38" s="59">
        <f>IF(L32="nein",L30*L28-(L11/1000/2)^2*PI(),IF(AND(L33="ja",L34="ja"),L30*L28-(L11/1000/2)^2*PI(),L30*L28-(L11/1000/2)^2*PI()-IF(L30-($A$44-L14-L13)&gt;0,2*(L30-($A$44-L14-L13))*$A$43,0)))</f>
        <v>0.42382836513910183</v>
      </c>
      <c r="M38" s="60">
        <f>IF(M32="nein",M30*M28-(M11/1000/2)^2*PI(),IF(AND(M33="ja",M34="ja"),M30*M28-(M11/1000/2)^2*PI(),M30*M28-(M11/1000/2)^2*PI()-IF(M30-($A$44-M14-M13)&gt;0,2*(M30-($A$44-M14-M13))*$A$43,0)))</f>
        <v>0.49160394195879192</v>
      </c>
      <c r="N38" s="59">
        <f>IF(N32="nein",N30*N28-(N11/1000/2)^2*PI(),IF(AND(N33="ja",N34="ja"),N30*N28-(N11/1000/2)^2*PI(),N30*N28-(N11/1000/2)^2*PI()-IF(N30-($A$44-N14-N13)&gt;0,2*(N30-($A$44-N14-N13))*$A$43,0)))</f>
        <v>0.37752178211793641</v>
      </c>
      <c r="O38" s="59">
        <f>IF(O32="nein",O30*O28-(O11/1000/2)^2*PI(),IF(AND(O33="ja",O34="ja"),O30*O28-(O11/1000/2)^2*PI(),O30*O28-(O11/1000/2)^2*PI()-IF(O30-($A$44-O14-O13)&gt;0,2*(O30-($A$44-O14-O13))*$A$43,0)))</f>
        <v>0.40164434903114909</v>
      </c>
      <c r="P38" s="59">
        <f>IF(P32="nein",P30*P28-(P11/1000/2)^2*PI(),IF(AND(P33="ja",P34="ja"),P30*P28-(P11/1000/2)^2*PI(),P30*P28-(P11/1000/2)^2*PI()-IF(P30-($A$44-P14-P13)&gt;0,2*(P30-($A$44-P14-P13))*$A$43,0)))</f>
        <v>0.42382836513910183</v>
      </c>
      <c r="Q38" s="59">
        <f>IF(Q32="nein",Q30*Q28-(Q11/1000/2)^2*PI(),IF(AND(Q33="ja",Q34="ja"),Q30*Q28-(Q11/1000/2)^2*PI(),Q30*Q28-(Q11/1000/2)^2*PI()-IF(Q30-($A$44-Q14-Q13)&gt;0,2*(Q30-($A$44-Q14-Q13))*$A$43,0)))</f>
        <v>0.49160394195879192</v>
      </c>
      <c r="R38" s="92"/>
      <c r="S38" s="58">
        <f>IF(S32="nein",S30*S28-(S11/1000/2)^2*PI(),IF(AND(S33="ja",S34="ja"),S30*S28-(S11/1000/2)^2*PI(),S30*S28-(S11/1000/2)^2*PI()-IF(S30-($A$44-S14-S13)&gt;0,2*(S30-($A$44-S14-S13))*$A$43,0)))</f>
        <v>0.21309668222289085</v>
      </c>
      <c r="T38" s="59">
        <f>IF(T32="nein",T30*T28-(T11/1000/2)^2*PI(),IF(AND(T33="ja",T34="ja"),T30*T28-(T11/1000/2)^2*PI(),T30*T28-(T11/1000/2)^2*PI()-IF(T30-($A$44-T14-T13)&gt;0,2*(T30-($A$44-T14-T13))*$A$43,0)))</f>
        <v>0.23960315369691482</v>
      </c>
      <c r="U38" s="59">
        <f>IF(U32="nein",U30*U28-(U11/1000/2)^2*PI(),IF(AND(U33="ja",U34="ja"),U30*U28-(U11/1000/2)^2*PI(),U30*U28-(U11/1000/2)^2*PI()-IF(U30-($A$44-U14-U13)&gt;0,2*(U30-($A$44-U14-U13))*$A$43,0)))</f>
        <v>0.25679380701702537</v>
      </c>
      <c r="V38" s="60">
        <f>IF(V32="nein",V30*V28-(V11/1000/2)^2*PI(),IF(AND(V33="ja",V34="ja"),V30*V28-(V11/1000/2)^2*PI(),V30*V28-(V11/1000/2)^2*PI()-IF(V30-($A$44-V14-V13)&gt;0,2*(V30-($A$44-V14-V13))*$A$43,0)))</f>
        <v>0.29758407346410204</v>
      </c>
      <c r="W38" s="59">
        <f>IF(W32="nein",W30*W28-(W11/1000/2)^2*PI(),IF(AND(W33="ja",W34="ja"),W30*W28-(W11/1000/2)^2*PI(),W30*W28-(W11/1000/2)^2*PI()-IF(W30-($A$44-W14-W13)&gt;0,2*(W30-($A$44-W14-W13))*$A$43,0)))</f>
        <v>0.2872966822228909</v>
      </c>
      <c r="X38" s="59">
        <f>IF(X32="nein",X30*X28-(X11/1000/2)^2*PI(),IF(AND(X33="ja",X34="ja"),X30*X28-(X11/1000/2)^2*PI(),X30*X28-(X11/1000/2)^2*PI()-IF(X30-($A$44-X14-X13)&gt;0,2*(X30-($A$44-X14-X13))*$A$43,0)))</f>
        <v>0.29772815369691485</v>
      </c>
      <c r="Y38" s="59">
        <f>IF(Y32="nein",Y30*Y28-(Y11/1000/2)^2*PI(),IF(AND(Y33="ja",Y34="ja"),Y30*Y28-(Y11/1000/2)^2*PI(),Y30*Y28-(Y11/1000/2)^2*PI()-IF(Y30-($A$44-Y14-Y13)&gt;0,2*(Y30-($A$44-Y14-Y13))*$A$43,0)))</f>
        <v>0.32069380701702538</v>
      </c>
      <c r="Z38" s="60">
        <f>IF(Z32="nein",Z30*Z28-(Z11/1000/2)^2*PI(),IF(AND(Z33="ja",Z34="ja"),Z30*Z28-(Z11/1000/2)^2*PI(),Z30*Z28-(Z11/1000/2)^2*PI()-IF(Z30-($A$44-Z14-Z13)&gt;0,2*(Z30-($A$44-Z14-Z13))*$A$43,0)))</f>
        <v>0.34458407346410208</v>
      </c>
      <c r="AA38" s="59">
        <f>IF(AA32="nein",AA30*AA28-(AA11/1000/2)^2*PI(),IF(AND(AA33="ja",AA34="ja"),AA30*AA28-(AA11/1000/2)^2*PI(),AA30*AA28-(AA11/1000/2)^2*PI()-IF(AA30-($A$44-AA14-AA13)&gt;0,2*(AA30-($A$44-AA14-AA13))*$A$43,0)))</f>
        <v>0.32439668222289092</v>
      </c>
      <c r="AB38" s="59">
        <f>IF(AB32="nein",AB30*AB28-(AB11/1000/2)^2*PI(),IF(AND(AB33="ja",AB34="ja"),AB30*AB28-(AB11/1000/2)^2*PI(),AB30*AB28-(AB11/1000/2)^2*PI()-IF(AB30-($A$44-AB14-AB13)&gt;0,2*(AB30-($A$44-AB14-AB13))*$A$43,0)))</f>
        <v>0.35585315369691478</v>
      </c>
      <c r="AC38" s="59">
        <f>IF(AC32="nein",AC30*AC28-(AC11/1000/2)^2*PI(),IF(AND(AC33="ja",AC34="ja"),AC30*AC28-(AC11/1000/2)^2*PI(),AC30*AC28-(AC11/1000/2)^2*PI()-IF(AC30-($A$44-AC14-AC13)&gt;0,2*(AC30-($A$44-AC14-AC13))*$A$43,0)))</f>
        <v>0.38459380701702534</v>
      </c>
      <c r="AD38" s="60">
        <f>IF(AD32="nein",AD30*AD28-(AD11/1000/2)^2*PI(),IF(AND(AD33="ja",AD34="ja"),AD30*AD28-(AD11/1000/2)^2*PI(),AD30*AD28-(AD11/1000/2)^2*PI()-IF(AD30-($A$44-AD14-AD13)&gt;0,2*(AD30-($A$44-AD14-AD13))*$A$43,0)))</f>
        <v>0.43858407346410205</v>
      </c>
      <c r="AE38" s="59">
        <f>IF(AE32="nein",AE30*AE28-(AE11/1000/2)^2*PI(),IF(AND(AE33="ja",AE34="ja"),AE30*AE28-(AE11/1000/2)^2*PI(),AE30*AE28-(AE11/1000/2)^2*PI()-IF(AE30-($A$44-AE14-AE13)&gt;0,2*(AE30-($A$44-AE14-AE13))*$A$43,0)))</f>
        <v>0.36149668222289089</v>
      </c>
      <c r="AF38" s="59">
        <f>IF(AF32="nein",AF30*AF28-(AF11/1000/2)^2*PI(),IF(AND(AF33="ja",AF34="ja"),AF30*AF28-(AF11/1000/2)^2*PI(),AF30*AF28-(AF11/1000/2)^2*PI()-IF(AF30-($A$44-AF14-AF13)&gt;0,2*(AF30-($A$44-AF14-AF13))*$A$43,0)))</f>
        <v>0.37522815369691481</v>
      </c>
      <c r="AG38" s="59">
        <f>IF(AG32="nein",AG30*AG28-(AG11/1000/2)^2*PI(),IF(AND(AG33="ja",AG34="ja"),AG30*AG28-(AG11/1000/2)^2*PI(),AG30*AG28-(AG11/1000/2)^2*PI()-IF(AG30-($A$44-AG14-AG13)&gt;0,2*(AG30-($A$44-AG14-AG13))*$A$43,0)))</f>
        <v>0.40589380701702538</v>
      </c>
      <c r="AH38" s="60">
        <f>IF(AH32="nein",AH30*AH28-(AH11/1000/2)^2*PI(),IF(AND(AH33="ja",AH34="ja"),AH30*AH28-(AH11/1000/2)^2*PI(),AH30*AH28-(AH11/1000/2)^2*PI()-IF(AH30-($A$44-AH14-AH13)&gt;0,2*(AH30-($A$44-AH14-AH13))*$A$43,0)))</f>
        <v>0.43858407346410205</v>
      </c>
      <c r="AI38" s="18" t="s">
        <v>19</v>
      </c>
    </row>
    <row r="39" spans="1:35" ht="165" customHeight="1" x14ac:dyDescent="0.2">
      <c r="A39" s="97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</row>
    <row r="40" spans="1:35" s="62" customFormat="1" ht="12" customHeight="1" x14ac:dyDescent="0.2">
      <c r="A40" s="148" t="s">
        <v>45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56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49" t="s">
        <v>87</v>
      </c>
    </row>
    <row r="42" spans="1:35" hidden="1" x14ac:dyDescent="0.2">
      <c r="A42" s="63">
        <f>'Seite 1, Grabenskizzen'!$J$35</f>
        <v>0.15</v>
      </c>
      <c r="B42" s="100"/>
    </row>
    <row r="43" spans="1:35" hidden="1" x14ac:dyDescent="0.2">
      <c r="A43" s="63">
        <f>'Seite 1, Grabenskizzen'!$J$36</f>
        <v>0.05</v>
      </c>
      <c r="B43" s="100"/>
    </row>
    <row r="44" spans="1:35" hidden="1" x14ac:dyDescent="0.2">
      <c r="A44" s="63">
        <f>'Seite 1, Grabenskizzen'!$J$38</f>
        <v>0.8</v>
      </c>
      <c r="B44" s="100"/>
    </row>
    <row r="45" spans="1:35" hidden="1" x14ac:dyDescent="0.2">
      <c r="A45" s="63">
        <f>'Seite 1, Grabenskizzen'!$J$39</f>
        <v>1.4</v>
      </c>
      <c r="B45" s="100"/>
    </row>
    <row r="46" spans="1:35" hidden="1" x14ac:dyDescent="0.2">
      <c r="A46" s="63">
        <f>'Seite 1, Grabenskizzen'!$J$41</f>
        <v>0</v>
      </c>
    </row>
    <row r="47" spans="1:35" hidden="1" x14ac:dyDescent="0.2">
      <c r="A47" s="63">
        <f>'Seite 1, Grabenskizzen'!$J$42</f>
        <v>0.1</v>
      </c>
    </row>
    <row r="48" spans="1:35" hidden="1" x14ac:dyDescent="0.2">
      <c r="A48" s="64" t="str">
        <f>'Seite 1, Grabenskizzen'!$J$46</f>
        <v>nein</v>
      </c>
    </row>
  </sheetData>
  <sheetProtection algorithmName="SHA-512" hashValue="idlxJC2FBBIOs6J5Ja1A8wS8qL9xeRwHuMrUzxGfbZF3zgdgK8qz/QZA6U5EuwbSKpf86jAxmkirIkKGHY4rEw==" saltValue="di35SlQsdLkIXj6ysPBYYg==" spinCount="100000" sheet="1" selectLockedCells="1"/>
  <mergeCells count="8">
    <mergeCell ref="AF9:AG9"/>
    <mergeCell ref="G9:H9"/>
    <mergeCell ref="C9:D9"/>
    <mergeCell ref="K9:L9"/>
    <mergeCell ref="X9:Y9"/>
    <mergeCell ref="AB9:AC9"/>
    <mergeCell ref="O9:P9"/>
    <mergeCell ref="T9:U9"/>
  </mergeCells>
  <phoneticPr fontId="3" type="noConversion"/>
  <conditionalFormatting sqref="R31:R34">
    <cfRule type="cellIs" dxfId="15" priority="1" stopIfTrue="1" operator="greaterThan">
      <formula>$A$44</formula>
    </cfRule>
  </conditionalFormatting>
  <conditionalFormatting sqref="B32:Q33 S32:AH33">
    <cfRule type="cellIs" dxfId="14" priority="2" stopIfTrue="1" operator="equal">
      <formula>"--"</formula>
    </cfRule>
    <cfRule type="cellIs" dxfId="13" priority="3" stopIfTrue="1" operator="equal">
      <formula>"nein"</formula>
    </cfRule>
    <cfRule type="cellIs" dxfId="12" priority="4" stopIfTrue="1" operator="equal">
      <formula>"ja"</formula>
    </cfRule>
  </conditionalFormatting>
  <pageMargins left="0.78740157480314965" right="0.39370078740157483" top="0.15748031496062992" bottom="0.19685039370078741" header="0" footer="0.19685039370078741"/>
  <pageSetup paperSize="8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30</xdr:col>
                <xdr:colOff>85725</xdr:colOff>
                <xdr:row>0</xdr:row>
                <xdr:rowOff>0</xdr:rowOff>
              </from>
              <to>
                <xdr:col>35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307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AI48"/>
  <sheetViews>
    <sheetView zoomScale="75" zoomScaleNormal="75" workbookViewId="0">
      <selection activeCell="A8" sqref="A8"/>
    </sheetView>
  </sheetViews>
  <sheetFormatPr baseColWidth="10" defaultColWidth="12.5703125" defaultRowHeight="14.25" x14ac:dyDescent="0.2"/>
  <cols>
    <col min="1" max="1" width="18" style="5" customWidth="1"/>
    <col min="2" max="12" width="5.42578125" style="16" customWidth="1"/>
    <col min="13" max="33" width="5.42578125" style="5" customWidth="1"/>
    <col min="34" max="34" width="8.140625" style="5" customWidth="1"/>
    <col min="35" max="16384" width="12.5703125" style="5"/>
  </cols>
  <sheetData>
    <row r="1" spans="1:35" s="62" customFormat="1" ht="15" customHeight="1" x14ac:dyDescent="0.2"/>
    <row r="2" spans="1:35" s="62" customFormat="1" ht="12" customHeight="1" x14ac:dyDescent="0.2">
      <c r="A2" s="151" t="s">
        <v>42</v>
      </c>
      <c r="B2" s="151"/>
    </row>
    <row r="3" spans="1:35" ht="12" customHeight="1" x14ac:dyDescent="0.3">
      <c r="A3" s="152" t="s">
        <v>43</v>
      </c>
      <c r="B3" s="152"/>
      <c r="C3" s="3"/>
      <c r="D3" s="3"/>
      <c r="E3" s="4"/>
      <c r="F3" s="4"/>
      <c r="G3" s="4"/>
      <c r="H3" s="4"/>
      <c r="I3" s="5"/>
      <c r="J3" s="5"/>
      <c r="K3" s="5"/>
      <c r="L3" s="5"/>
      <c r="AI3" s="13"/>
    </row>
    <row r="4" spans="1:35" ht="3.95" customHeight="1" x14ac:dyDescent="0.3">
      <c r="A4" s="150"/>
      <c r="B4" s="150"/>
      <c r="C4" s="6"/>
      <c r="D4" s="10"/>
      <c r="E4" s="7"/>
      <c r="F4" s="8"/>
      <c r="G4" s="9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13"/>
    </row>
    <row r="5" spans="1:35" ht="18" customHeight="1" x14ac:dyDescent="0.3">
      <c r="A5" s="11"/>
      <c r="B5" s="12"/>
      <c r="C5" s="12"/>
      <c r="D5" s="13"/>
      <c r="E5" s="14"/>
      <c r="F5" s="4"/>
      <c r="G5" s="13"/>
      <c r="H5" s="13"/>
      <c r="I5" s="13"/>
      <c r="J5" s="14"/>
      <c r="K5" s="14"/>
      <c r="L5" s="13"/>
      <c r="M5" s="13"/>
      <c r="N5" s="13"/>
      <c r="O5" s="13"/>
      <c r="P5" s="7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5" ht="18" customHeight="1" x14ac:dyDescent="0.3">
      <c r="A6" s="15" t="s">
        <v>54</v>
      </c>
      <c r="B6" s="12"/>
      <c r="C6" s="12"/>
      <c r="D6" s="13"/>
      <c r="E6" s="14"/>
      <c r="F6" s="4"/>
      <c r="G6" s="13"/>
      <c r="H6" s="13"/>
      <c r="I6" s="14"/>
      <c r="J6" s="14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5" ht="18" customHeight="1" thickBot="1" x14ac:dyDescent="0.25"/>
    <row r="8" spans="1:35" ht="18.75" customHeight="1" thickBot="1" x14ac:dyDescent="0.25">
      <c r="A8" s="17" t="s">
        <v>5</v>
      </c>
      <c r="B8" s="203" t="s">
        <v>20</v>
      </c>
      <c r="C8" s="204"/>
      <c r="D8" s="204"/>
      <c r="E8" s="204"/>
      <c r="F8" s="205"/>
      <c r="G8" s="203" t="s">
        <v>21</v>
      </c>
      <c r="H8" s="204"/>
      <c r="I8" s="205"/>
      <c r="J8" s="203" t="s">
        <v>20</v>
      </c>
      <c r="K8" s="204"/>
      <c r="L8" s="204"/>
      <c r="M8" s="204"/>
      <c r="N8" s="205"/>
      <c r="O8" s="202" t="s">
        <v>21</v>
      </c>
      <c r="P8" s="202"/>
      <c r="Q8" s="202"/>
      <c r="R8" s="203" t="s">
        <v>20</v>
      </c>
      <c r="S8" s="204"/>
      <c r="T8" s="204"/>
      <c r="U8" s="204"/>
      <c r="V8" s="205"/>
      <c r="W8" s="202" t="s">
        <v>21</v>
      </c>
      <c r="X8" s="202"/>
      <c r="Y8" s="202"/>
      <c r="Z8" s="203" t="s">
        <v>20</v>
      </c>
      <c r="AA8" s="204"/>
      <c r="AB8" s="204"/>
      <c r="AC8" s="204"/>
      <c r="AD8" s="204"/>
      <c r="AE8" s="202" t="s">
        <v>21</v>
      </c>
      <c r="AF8" s="202"/>
      <c r="AG8" s="202"/>
      <c r="AH8" s="18"/>
    </row>
    <row r="9" spans="1:35" ht="18.75" customHeight="1" thickBot="1" x14ac:dyDescent="0.25">
      <c r="A9" s="19" t="s">
        <v>6</v>
      </c>
      <c r="B9" s="201">
        <v>0</v>
      </c>
      <c r="C9" s="199"/>
      <c r="D9" s="199"/>
      <c r="E9" s="199" t="s">
        <v>7</v>
      </c>
      <c r="F9" s="199"/>
      <c r="G9" s="199">
        <v>0.99990000000000001</v>
      </c>
      <c r="H9" s="199"/>
      <c r="I9" s="200"/>
      <c r="J9" s="201">
        <v>1</v>
      </c>
      <c r="K9" s="199"/>
      <c r="L9" s="199"/>
      <c r="M9" s="199" t="s">
        <v>7</v>
      </c>
      <c r="N9" s="199"/>
      <c r="O9" s="199">
        <v>1.3998999999999999</v>
      </c>
      <c r="P9" s="199"/>
      <c r="Q9" s="200"/>
      <c r="R9" s="201">
        <v>1.4</v>
      </c>
      <c r="S9" s="199"/>
      <c r="T9" s="199"/>
      <c r="U9" s="199" t="s">
        <v>7</v>
      </c>
      <c r="V9" s="199"/>
      <c r="W9" s="199">
        <v>3.9998999999999998</v>
      </c>
      <c r="X9" s="199"/>
      <c r="Y9" s="200"/>
      <c r="Z9" s="201">
        <v>4</v>
      </c>
      <c r="AA9" s="199"/>
      <c r="AB9" s="199"/>
      <c r="AC9" s="199" t="s">
        <v>22</v>
      </c>
      <c r="AD9" s="199"/>
      <c r="AE9" s="199"/>
      <c r="AF9" s="199"/>
      <c r="AG9" s="200"/>
      <c r="AH9" s="18"/>
    </row>
    <row r="10" spans="1:35" ht="18.75" customHeight="1" x14ac:dyDescent="0.2">
      <c r="A10" s="19" t="s">
        <v>9</v>
      </c>
      <c r="B10" s="66">
        <v>250</v>
      </c>
      <c r="C10" s="67">
        <v>300</v>
      </c>
      <c r="D10" s="67">
        <v>400</v>
      </c>
      <c r="E10" s="67">
        <v>500</v>
      </c>
      <c r="F10" s="67">
        <v>600</v>
      </c>
      <c r="G10" s="67">
        <v>700</v>
      </c>
      <c r="H10" s="67">
        <v>800</v>
      </c>
      <c r="I10" s="68">
        <v>1000</v>
      </c>
      <c r="J10" s="66">
        <v>250</v>
      </c>
      <c r="K10" s="67">
        <v>300</v>
      </c>
      <c r="L10" s="67">
        <v>400</v>
      </c>
      <c r="M10" s="67">
        <v>500</v>
      </c>
      <c r="N10" s="67">
        <v>600</v>
      </c>
      <c r="O10" s="67">
        <v>700</v>
      </c>
      <c r="P10" s="67">
        <v>800</v>
      </c>
      <c r="Q10" s="68">
        <v>1000</v>
      </c>
      <c r="R10" s="66">
        <v>250</v>
      </c>
      <c r="S10" s="67">
        <v>300</v>
      </c>
      <c r="T10" s="67">
        <v>400</v>
      </c>
      <c r="U10" s="67">
        <v>500</v>
      </c>
      <c r="V10" s="67">
        <v>600</v>
      </c>
      <c r="W10" s="67">
        <v>700</v>
      </c>
      <c r="X10" s="67">
        <v>800</v>
      </c>
      <c r="Y10" s="68">
        <v>1000</v>
      </c>
      <c r="Z10" s="66">
        <v>250</v>
      </c>
      <c r="AA10" s="67">
        <v>300</v>
      </c>
      <c r="AB10" s="67">
        <v>400</v>
      </c>
      <c r="AC10" s="67">
        <v>500</v>
      </c>
      <c r="AD10" s="67">
        <v>600</v>
      </c>
      <c r="AE10" s="67">
        <v>700</v>
      </c>
      <c r="AF10" s="67">
        <v>800</v>
      </c>
      <c r="AG10" s="68">
        <v>1000</v>
      </c>
      <c r="AH10" s="18" t="s">
        <v>10</v>
      </c>
    </row>
    <row r="11" spans="1:35" ht="18.75" customHeight="1" x14ac:dyDescent="0.2">
      <c r="A11" s="19" t="s">
        <v>11</v>
      </c>
      <c r="B11" s="69">
        <v>299</v>
      </c>
      <c r="C11" s="70">
        <v>355</v>
      </c>
      <c r="D11" s="70">
        <v>486</v>
      </c>
      <c r="E11" s="70">
        <v>581</v>
      </c>
      <c r="F11" s="70">
        <v>687</v>
      </c>
      <c r="G11" s="70">
        <v>880</v>
      </c>
      <c r="H11" s="70">
        <v>1000</v>
      </c>
      <c r="I11" s="71">
        <v>1240</v>
      </c>
      <c r="J11" s="69">
        <v>299</v>
      </c>
      <c r="K11" s="70">
        <v>355</v>
      </c>
      <c r="L11" s="70">
        <v>486</v>
      </c>
      <c r="M11" s="70">
        <v>581</v>
      </c>
      <c r="N11" s="70">
        <v>687</v>
      </c>
      <c r="O11" s="70">
        <v>880</v>
      </c>
      <c r="P11" s="70">
        <v>1000</v>
      </c>
      <c r="Q11" s="71">
        <v>1240</v>
      </c>
      <c r="R11" s="69">
        <v>299</v>
      </c>
      <c r="S11" s="70">
        <v>355</v>
      </c>
      <c r="T11" s="70">
        <v>486</v>
      </c>
      <c r="U11" s="70">
        <v>581</v>
      </c>
      <c r="V11" s="70">
        <v>687</v>
      </c>
      <c r="W11" s="70">
        <v>880</v>
      </c>
      <c r="X11" s="70">
        <v>1000</v>
      </c>
      <c r="Y11" s="71">
        <v>1240</v>
      </c>
      <c r="Z11" s="69">
        <v>299</v>
      </c>
      <c r="AA11" s="70">
        <v>355</v>
      </c>
      <c r="AB11" s="70">
        <v>486</v>
      </c>
      <c r="AC11" s="70">
        <v>581</v>
      </c>
      <c r="AD11" s="70">
        <v>687</v>
      </c>
      <c r="AE11" s="70">
        <v>880</v>
      </c>
      <c r="AF11" s="70">
        <v>1000</v>
      </c>
      <c r="AG11" s="71">
        <v>1240</v>
      </c>
      <c r="AH11" s="18" t="s">
        <v>10</v>
      </c>
    </row>
    <row r="12" spans="1:35" ht="18.75" customHeight="1" x14ac:dyDescent="0.2">
      <c r="A12" s="26" t="s">
        <v>27</v>
      </c>
      <c r="B12" s="69">
        <v>400</v>
      </c>
      <c r="C12" s="70">
        <v>470</v>
      </c>
      <c r="D12" s="70">
        <v>620</v>
      </c>
      <c r="E12" s="70">
        <v>730</v>
      </c>
      <c r="F12" s="70">
        <v>860</v>
      </c>
      <c r="G12" s="70">
        <v>1030</v>
      </c>
      <c r="H12" s="70">
        <v>1155</v>
      </c>
      <c r="I12" s="71">
        <v>1442</v>
      </c>
      <c r="J12" s="69">
        <v>400</v>
      </c>
      <c r="K12" s="70">
        <v>470</v>
      </c>
      <c r="L12" s="70">
        <v>620</v>
      </c>
      <c r="M12" s="70">
        <v>730</v>
      </c>
      <c r="N12" s="70">
        <v>860</v>
      </c>
      <c r="O12" s="70">
        <v>1030</v>
      </c>
      <c r="P12" s="70">
        <v>1155</v>
      </c>
      <c r="Q12" s="71">
        <v>1442</v>
      </c>
      <c r="R12" s="69">
        <v>400</v>
      </c>
      <c r="S12" s="70">
        <v>470</v>
      </c>
      <c r="T12" s="70">
        <v>620</v>
      </c>
      <c r="U12" s="70">
        <v>730</v>
      </c>
      <c r="V12" s="70">
        <v>860</v>
      </c>
      <c r="W12" s="70">
        <v>1030</v>
      </c>
      <c r="X12" s="70">
        <v>1155</v>
      </c>
      <c r="Y12" s="71">
        <v>1442</v>
      </c>
      <c r="Z12" s="69">
        <v>400</v>
      </c>
      <c r="AA12" s="70">
        <v>470</v>
      </c>
      <c r="AB12" s="70">
        <v>620</v>
      </c>
      <c r="AC12" s="70">
        <v>730</v>
      </c>
      <c r="AD12" s="70">
        <v>860</v>
      </c>
      <c r="AE12" s="70">
        <v>1030</v>
      </c>
      <c r="AF12" s="70">
        <v>1155</v>
      </c>
      <c r="AG12" s="71">
        <v>1442</v>
      </c>
      <c r="AH12" s="18" t="s">
        <v>1</v>
      </c>
    </row>
    <row r="13" spans="1:35" ht="18.75" customHeight="1" x14ac:dyDescent="0.2">
      <c r="A13" s="19" t="s">
        <v>12</v>
      </c>
      <c r="B13" s="27">
        <f>$A46</f>
        <v>0</v>
      </c>
      <c r="C13" s="28">
        <f t="shared" ref="C13:AG13" si="0">$A46</f>
        <v>0</v>
      </c>
      <c r="D13" s="28">
        <f t="shared" si="0"/>
        <v>0</v>
      </c>
      <c r="E13" s="28">
        <f t="shared" si="0"/>
        <v>0</v>
      </c>
      <c r="F13" s="28">
        <f t="shared" si="0"/>
        <v>0</v>
      </c>
      <c r="G13" s="28">
        <f t="shared" si="0"/>
        <v>0</v>
      </c>
      <c r="H13" s="28">
        <f t="shared" si="0"/>
        <v>0</v>
      </c>
      <c r="I13" s="29">
        <f t="shared" si="0"/>
        <v>0</v>
      </c>
      <c r="J13" s="27">
        <f t="shared" si="0"/>
        <v>0</v>
      </c>
      <c r="K13" s="28">
        <f t="shared" si="0"/>
        <v>0</v>
      </c>
      <c r="L13" s="28">
        <f t="shared" si="0"/>
        <v>0</v>
      </c>
      <c r="M13" s="28">
        <f t="shared" si="0"/>
        <v>0</v>
      </c>
      <c r="N13" s="28">
        <f t="shared" si="0"/>
        <v>0</v>
      </c>
      <c r="O13" s="28">
        <f t="shared" si="0"/>
        <v>0</v>
      </c>
      <c r="P13" s="28">
        <f t="shared" si="0"/>
        <v>0</v>
      </c>
      <c r="Q13" s="29">
        <f t="shared" si="0"/>
        <v>0</v>
      </c>
      <c r="R13" s="27">
        <f t="shared" si="0"/>
        <v>0</v>
      </c>
      <c r="S13" s="28">
        <f t="shared" si="0"/>
        <v>0</v>
      </c>
      <c r="T13" s="28">
        <f t="shared" si="0"/>
        <v>0</v>
      </c>
      <c r="U13" s="28">
        <f t="shared" si="0"/>
        <v>0</v>
      </c>
      <c r="V13" s="28">
        <f t="shared" si="0"/>
        <v>0</v>
      </c>
      <c r="W13" s="28">
        <f t="shared" si="0"/>
        <v>0</v>
      </c>
      <c r="X13" s="28">
        <f t="shared" si="0"/>
        <v>0</v>
      </c>
      <c r="Y13" s="29">
        <f t="shared" si="0"/>
        <v>0</v>
      </c>
      <c r="Z13" s="27">
        <f t="shared" si="0"/>
        <v>0</v>
      </c>
      <c r="AA13" s="28">
        <f t="shared" si="0"/>
        <v>0</v>
      </c>
      <c r="AB13" s="28">
        <f t="shared" si="0"/>
        <v>0</v>
      </c>
      <c r="AC13" s="28">
        <f t="shared" si="0"/>
        <v>0</v>
      </c>
      <c r="AD13" s="28">
        <f t="shared" si="0"/>
        <v>0</v>
      </c>
      <c r="AE13" s="28">
        <f t="shared" si="0"/>
        <v>0</v>
      </c>
      <c r="AF13" s="28">
        <f t="shared" si="0"/>
        <v>0</v>
      </c>
      <c r="AG13" s="29">
        <f t="shared" si="0"/>
        <v>0</v>
      </c>
      <c r="AH13" s="18" t="s">
        <v>1</v>
      </c>
    </row>
    <row r="14" spans="1:35" ht="18.75" customHeight="1" x14ac:dyDescent="0.2">
      <c r="A14" s="19" t="s">
        <v>13</v>
      </c>
      <c r="B14" s="27">
        <f>$A47</f>
        <v>0.1</v>
      </c>
      <c r="C14" s="28">
        <f t="shared" ref="C14:AG14" si="1">$A47</f>
        <v>0.1</v>
      </c>
      <c r="D14" s="28">
        <f t="shared" si="1"/>
        <v>0.1</v>
      </c>
      <c r="E14" s="28">
        <f t="shared" si="1"/>
        <v>0.1</v>
      </c>
      <c r="F14" s="28">
        <f t="shared" si="1"/>
        <v>0.1</v>
      </c>
      <c r="G14" s="28">
        <f t="shared" si="1"/>
        <v>0.1</v>
      </c>
      <c r="H14" s="28">
        <f t="shared" si="1"/>
        <v>0.1</v>
      </c>
      <c r="I14" s="29">
        <f t="shared" si="1"/>
        <v>0.1</v>
      </c>
      <c r="J14" s="27">
        <f t="shared" si="1"/>
        <v>0.1</v>
      </c>
      <c r="K14" s="28">
        <f t="shared" si="1"/>
        <v>0.1</v>
      </c>
      <c r="L14" s="28">
        <f t="shared" si="1"/>
        <v>0.1</v>
      </c>
      <c r="M14" s="28">
        <f t="shared" si="1"/>
        <v>0.1</v>
      </c>
      <c r="N14" s="28">
        <f t="shared" si="1"/>
        <v>0.1</v>
      </c>
      <c r="O14" s="28">
        <f t="shared" si="1"/>
        <v>0.1</v>
      </c>
      <c r="P14" s="28">
        <f t="shared" si="1"/>
        <v>0.1</v>
      </c>
      <c r="Q14" s="29">
        <f t="shared" si="1"/>
        <v>0.1</v>
      </c>
      <c r="R14" s="27">
        <f t="shared" si="1"/>
        <v>0.1</v>
      </c>
      <c r="S14" s="28">
        <f t="shared" si="1"/>
        <v>0.1</v>
      </c>
      <c r="T14" s="28">
        <f t="shared" si="1"/>
        <v>0.1</v>
      </c>
      <c r="U14" s="28">
        <f t="shared" si="1"/>
        <v>0.1</v>
      </c>
      <c r="V14" s="28">
        <f t="shared" si="1"/>
        <v>0.1</v>
      </c>
      <c r="W14" s="28">
        <f t="shared" si="1"/>
        <v>0.1</v>
      </c>
      <c r="X14" s="28">
        <f t="shared" si="1"/>
        <v>0.1</v>
      </c>
      <c r="Y14" s="29">
        <f t="shared" si="1"/>
        <v>0.1</v>
      </c>
      <c r="Z14" s="27">
        <f t="shared" si="1"/>
        <v>0.1</v>
      </c>
      <c r="AA14" s="28">
        <f t="shared" si="1"/>
        <v>0.1</v>
      </c>
      <c r="AB14" s="28">
        <f t="shared" si="1"/>
        <v>0.1</v>
      </c>
      <c r="AC14" s="28">
        <f t="shared" si="1"/>
        <v>0.1</v>
      </c>
      <c r="AD14" s="28">
        <f>$A47</f>
        <v>0.1</v>
      </c>
      <c r="AE14" s="28">
        <f t="shared" si="1"/>
        <v>0.1</v>
      </c>
      <c r="AF14" s="28">
        <f t="shared" si="1"/>
        <v>0.1</v>
      </c>
      <c r="AG14" s="29">
        <f t="shared" si="1"/>
        <v>0.1</v>
      </c>
      <c r="AH14" s="18" t="s">
        <v>1</v>
      </c>
    </row>
    <row r="15" spans="1:35" ht="18.75" customHeight="1" x14ac:dyDescent="0.2">
      <c r="A15" s="19" t="s">
        <v>14</v>
      </c>
      <c r="B15" s="30">
        <f>MAX('Seite 1, Grabenskizzen'!$J$54,0.1+B10/IF('Seite 1, Grabenskizzen'!$J$51="x",10,5)/1000)</f>
        <v>0.125</v>
      </c>
      <c r="C15" s="31">
        <f>MAX('Seite 1, Grabenskizzen'!$J$54,0.1+C10/IF('Seite 1, Grabenskizzen'!$J$51="x",10,5)/1000)</f>
        <v>0.13</v>
      </c>
      <c r="D15" s="31">
        <f>MAX('Seite 1, Grabenskizzen'!$J$54,0.1+D10/IF('Seite 1, Grabenskizzen'!$J$51="x",10,5)/1000)</f>
        <v>0.14000000000000001</v>
      </c>
      <c r="E15" s="31">
        <f>MAX('Seite 1, Grabenskizzen'!$J$54,0.1+E10/IF('Seite 1, Grabenskizzen'!$J$51="x",10,5)/1000)</f>
        <v>0.15000000000000002</v>
      </c>
      <c r="F15" s="31">
        <f>MAX('Seite 1, Grabenskizzen'!$J$54,0.1+F10/IF('Seite 1, Grabenskizzen'!$J$51="x",10,5)/1000)</f>
        <v>0.16</v>
      </c>
      <c r="G15" s="31">
        <f>MAX('Seite 1, Grabenskizzen'!$J$54,0.1+G10/IF('Seite 1, Grabenskizzen'!$J$51="x",10,5)/1000)</f>
        <v>0.17</v>
      </c>
      <c r="H15" s="31">
        <f>MAX('Seite 1, Grabenskizzen'!$J$54,0.1+H10/IF('Seite 1, Grabenskizzen'!$J$51="x",10,5)/1000)</f>
        <v>0.18</v>
      </c>
      <c r="I15" s="31">
        <f>MAX('Seite 1, Grabenskizzen'!$J$54,0.1+I10/IF('Seite 1, Grabenskizzen'!$J$51="x",10,5)/1000)</f>
        <v>0.2</v>
      </c>
      <c r="J15" s="30">
        <f>MAX('Seite 1, Grabenskizzen'!$J$54,0.1+J10/IF('Seite 1, Grabenskizzen'!$J$51="x",10,5)/1000)</f>
        <v>0.125</v>
      </c>
      <c r="K15" s="31">
        <f>MAX('Seite 1, Grabenskizzen'!$J$54,0.1+K10/IF('Seite 1, Grabenskizzen'!$J$51="x",10,5)/1000)</f>
        <v>0.13</v>
      </c>
      <c r="L15" s="31">
        <f>MAX('Seite 1, Grabenskizzen'!$J$54,0.1+L10/IF('Seite 1, Grabenskizzen'!$J$51="x",10,5)/1000)</f>
        <v>0.14000000000000001</v>
      </c>
      <c r="M15" s="31">
        <f>MAX('Seite 1, Grabenskizzen'!$J$54,0.1+M10/IF('Seite 1, Grabenskizzen'!$J$51="x",10,5)/1000)</f>
        <v>0.15000000000000002</v>
      </c>
      <c r="N15" s="31">
        <f>MAX('Seite 1, Grabenskizzen'!$J$54,0.1+N10/IF('Seite 1, Grabenskizzen'!$J$51="x",10,5)/1000)</f>
        <v>0.16</v>
      </c>
      <c r="O15" s="31">
        <f>MAX('Seite 1, Grabenskizzen'!$J$54,0.1+O10/IF('Seite 1, Grabenskizzen'!$J$51="x",10,5)/1000)</f>
        <v>0.17</v>
      </c>
      <c r="P15" s="31">
        <f>MAX('Seite 1, Grabenskizzen'!$J$54,0.1+P10/IF('Seite 1, Grabenskizzen'!$J$51="x",10,5)/1000)</f>
        <v>0.18</v>
      </c>
      <c r="Q15" s="31">
        <f>MAX('Seite 1, Grabenskizzen'!$J$54,0.1+Q10/IF('Seite 1, Grabenskizzen'!$J$51="x",10,5)/1000)</f>
        <v>0.2</v>
      </c>
      <c r="R15" s="30">
        <f>MAX('Seite 1, Grabenskizzen'!$J$54,0.1+R10/IF('Seite 1, Grabenskizzen'!$J$51="x",10,5)/1000)</f>
        <v>0.125</v>
      </c>
      <c r="S15" s="31">
        <f>MAX('Seite 1, Grabenskizzen'!$J$54,0.1+S10/IF('Seite 1, Grabenskizzen'!$J$51="x",10,5)/1000)</f>
        <v>0.13</v>
      </c>
      <c r="T15" s="31">
        <f>MAX('Seite 1, Grabenskizzen'!$J$54,0.1+T10/IF('Seite 1, Grabenskizzen'!$J$51="x",10,5)/1000)</f>
        <v>0.14000000000000001</v>
      </c>
      <c r="U15" s="31">
        <f>MAX('Seite 1, Grabenskizzen'!$J$54,0.1+U10/IF('Seite 1, Grabenskizzen'!$J$51="x",10,5)/1000)</f>
        <v>0.15000000000000002</v>
      </c>
      <c r="V15" s="31">
        <f>MAX('Seite 1, Grabenskizzen'!$J$54,0.1+V10/IF('Seite 1, Grabenskizzen'!$J$51="x",10,5)/1000)</f>
        <v>0.16</v>
      </c>
      <c r="W15" s="31">
        <f>MAX('Seite 1, Grabenskizzen'!$J$54,0.1+W10/IF('Seite 1, Grabenskizzen'!$J$51="x",10,5)/1000)</f>
        <v>0.17</v>
      </c>
      <c r="X15" s="31">
        <f>MAX('Seite 1, Grabenskizzen'!$J$54,0.1+X10/IF('Seite 1, Grabenskizzen'!$J$51="x",10,5)/1000)</f>
        <v>0.18</v>
      </c>
      <c r="Y15" s="31">
        <f>MAX('Seite 1, Grabenskizzen'!$J$54,0.1+Y10/IF('Seite 1, Grabenskizzen'!$J$51="x",10,5)/1000)</f>
        <v>0.2</v>
      </c>
      <c r="Z15" s="30">
        <f>MAX('Seite 1, Grabenskizzen'!$J$54,0.1+Z10/IF('Seite 1, Grabenskizzen'!$J$51="x",10,5)/1000)</f>
        <v>0.125</v>
      </c>
      <c r="AA15" s="31">
        <f>MAX('Seite 1, Grabenskizzen'!$J$54,0.1+AA10/IF('Seite 1, Grabenskizzen'!$J$51="x",10,5)/1000)</f>
        <v>0.13</v>
      </c>
      <c r="AB15" s="31">
        <f>MAX('Seite 1, Grabenskizzen'!$J$54,0.1+AB10/IF('Seite 1, Grabenskizzen'!$J$51="x",10,5)/1000)</f>
        <v>0.14000000000000001</v>
      </c>
      <c r="AC15" s="31">
        <f>MAX('Seite 1, Grabenskizzen'!$J$54,0.1+AC10/IF('Seite 1, Grabenskizzen'!$J$51="x",10,5)/1000)</f>
        <v>0.15000000000000002</v>
      </c>
      <c r="AD15" s="31">
        <f>MAX('Seite 1, Grabenskizzen'!$J$54,0.1+AD10/IF('Seite 1, Grabenskizzen'!$J$51="x",10,5)/1000)</f>
        <v>0.16</v>
      </c>
      <c r="AE15" s="31">
        <f>MAX('Seite 1, Grabenskizzen'!$J$54,0.1+AE10/IF('Seite 1, Grabenskizzen'!$J$51="x",10,5)/1000)</f>
        <v>0.17</v>
      </c>
      <c r="AF15" s="31">
        <f>MAX('Seite 1, Grabenskizzen'!$J$54,0.1+AF10/IF('Seite 1, Grabenskizzen'!$J$51="x",10,5)/1000)</f>
        <v>0.18</v>
      </c>
      <c r="AG15" s="32">
        <f>MAX('Seite 1, Grabenskizzen'!$J$54,0.1+AG10/IF('Seite 1, Grabenskizzen'!$J$51="x",10,5)/1000)</f>
        <v>0.2</v>
      </c>
      <c r="AH15" s="18" t="s">
        <v>1</v>
      </c>
    </row>
    <row r="16" spans="1:35" ht="18.75" customHeight="1" x14ac:dyDescent="0.2">
      <c r="A16" s="19" t="s">
        <v>15</v>
      </c>
      <c r="B16" s="30">
        <f>MAX('Seite 1, Grabenskizzen'!$J$55,(B12-B11)/2/1000+'Seite 1, Grabenskizzen'!$S$55)</f>
        <v>0.15050000000000002</v>
      </c>
      <c r="C16" s="31">
        <f>MAX('Seite 1, Grabenskizzen'!$J$55,(C12-C11)/2/1000+'Seite 1, Grabenskizzen'!$S$55)</f>
        <v>0.1575</v>
      </c>
      <c r="D16" s="31">
        <f>MAX('Seite 1, Grabenskizzen'!$J$55,(D12-D11)/2/1000+'Seite 1, Grabenskizzen'!$S$55)</f>
        <v>0.16700000000000001</v>
      </c>
      <c r="E16" s="31">
        <f>MAX('Seite 1, Grabenskizzen'!$J$55,(E12-E11)/2/1000+'Seite 1, Grabenskizzen'!$S$55)</f>
        <v>0.17449999999999999</v>
      </c>
      <c r="F16" s="31">
        <f>MAX('Seite 1, Grabenskizzen'!$J$55,(F12-F11)/2/1000+'Seite 1, Grabenskizzen'!$S$55)</f>
        <v>0.1865</v>
      </c>
      <c r="G16" s="31">
        <f>MAX('Seite 1, Grabenskizzen'!$J$55,(G12-G11)/2/1000+'Seite 1, Grabenskizzen'!$S$55)</f>
        <v>0.17499999999999999</v>
      </c>
      <c r="H16" s="31">
        <f>MAX('Seite 1, Grabenskizzen'!$J$55,(H12-H11)/2/1000+'Seite 1, Grabenskizzen'!$S$55)</f>
        <v>0.17749999999999999</v>
      </c>
      <c r="I16" s="31">
        <f>MAX('Seite 1, Grabenskizzen'!$J$55,(I12-I11)/2/1000+'Seite 1, Grabenskizzen'!$S$55)</f>
        <v>0.20100000000000001</v>
      </c>
      <c r="J16" s="30">
        <f>MAX('Seite 1, Grabenskizzen'!$J$55,(J12-J11)/2/1000+'Seite 1, Grabenskizzen'!$S$55)</f>
        <v>0.15050000000000002</v>
      </c>
      <c r="K16" s="31">
        <f>MAX('Seite 1, Grabenskizzen'!$J$55,(K12-K11)/2/1000+'Seite 1, Grabenskizzen'!$S$55)</f>
        <v>0.1575</v>
      </c>
      <c r="L16" s="31">
        <f>MAX('Seite 1, Grabenskizzen'!$J$55,(L12-L11)/2/1000+'Seite 1, Grabenskizzen'!$S$55)</f>
        <v>0.16700000000000001</v>
      </c>
      <c r="M16" s="31">
        <f>MAX('Seite 1, Grabenskizzen'!$J$55,(M12-M11)/2/1000+'Seite 1, Grabenskizzen'!$S$55)</f>
        <v>0.17449999999999999</v>
      </c>
      <c r="N16" s="31">
        <f>MAX('Seite 1, Grabenskizzen'!$J$55,(N12-N11)/2/1000+'Seite 1, Grabenskizzen'!$S$55)</f>
        <v>0.1865</v>
      </c>
      <c r="O16" s="31">
        <f>MAX('Seite 1, Grabenskizzen'!$J$55,(O12-O11)/2/1000+'Seite 1, Grabenskizzen'!$S$55)</f>
        <v>0.17499999999999999</v>
      </c>
      <c r="P16" s="31">
        <f>MAX('Seite 1, Grabenskizzen'!$J$55,(P12-P11)/2/1000+'Seite 1, Grabenskizzen'!$S$55)</f>
        <v>0.17749999999999999</v>
      </c>
      <c r="Q16" s="31">
        <f>MAX('Seite 1, Grabenskizzen'!$J$55,(Q12-Q11)/2/1000+'Seite 1, Grabenskizzen'!$S$55)</f>
        <v>0.20100000000000001</v>
      </c>
      <c r="R16" s="30">
        <f>MAX('Seite 1, Grabenskizzen'!$J$55,(R12-R11)/2/1000+'Seite 1, Grabenskizzen'!$S$55)</f>
        <v>0.15050000000000002</v>
      </c>
      <c r="S16" s="31">
        <f>MAX('Seite 1, Grabenskizzen'!$J$55,(S12-S11)/2/1000+'Seite 1, Grabenskizzen'!$S$55)</f>
        <v>0.1575</v>
      </c>
      <c r="T16" s="31">
        <f>MAX('Seite 1, Grabenskizzen'!$J$55,(T12-T11)/2/1000+'Seite 1, Grabenskizzen'!$S$55)</f>
        <v>0.16700000000000001</v>
      </c>
      <c r="U16" s="31">
        <f>MAX('Seite 1, Grabenskizzen'!$J$55,(U12-U11)/2/1000+'Seite 1, Grabenskizzen'!$S$55)</f>
        <v>0.17449999999999999</v>
      </c>
      <c r="V16" s="31">
        <f>MAX('Seite 1, Grabenskizzen'!$J$55,(V12-V11)/2/1000+'Seite 1, Grabenskizzen'!$S$55)</f>
        <v>0.1865</v>
      </c>
      <c r="W16" s="31">
        <f>MAX('Seite 1, Grabenskizzen'!$J$55,(W12-W11)/2/1000+'Seite 1, Grabenskizzen'!$S$55)</f>
        <v>0.17499999999999999</v>
      </c>
      <c r="X16" s="31">
        <f>MAX('Seite 1, Grabenskizzen'!$J$55,(X12-X11)/2/1000+'Seite 1, Grabenskizzen'!$S$55)</f>
        <v>0.17749999999999999</v>
      </c>
      <c r="Y16" s="31">
        <f>MAX('Seite 1, Grabenskizzen'!$J$55,(Y12-Y11)/2/1000+'Seite 1, Grabenskizzen'!$S$55)</f>
        <v>0.20100000000000001</v>
      </c>
      <c r="Z16" s="30">
        <f>MAX('Seite 1, Grabenskizzen'!$J$55,(Z12-Z11)/2/1000+'Seite 1, Grabenskizzen'!$S$55)</f>
        <v>0.15050000000000002</v>
      </c>
      <c r="AA16" s="31">
        <f>MAX('Seite 1, Grabenskizzen'!$J$55,(AA12-AA11)/2/1000+'Seite 1, Grabenskizzen'!$S$55)</f>
        <v>0.1575</v>
      </c>
      <c r="AB16" s="31">
        <f>MAX('Seite 1, Grabenskizzen'!$J$55,(AB12-AB11)/2/1000+'Seite 1, Grabenskizzen'!$S$55)</f>
        <v>0.16700000000000001</v>
      </c>
      <c r="AC16" s="31">
        <f>MAX('Seite 1, Grabenskizzen'!$J$55,(AC12-AC11)/2/1000+'Seite 1, Grabenskizzen'!$S$55)</f>
        <v>0.17449999999999999</v>
      </c>
      <c r="AD16" s="31">
        <f>MAX('Seite 1, Grabenskizzen'!$J$55,(AD12-AD11)/2/1000+'Seite 1, Grabenskizzen'!$S$55)</f>
        <v>0.1865</v>
      </c>
      <c r="AE16" s="31">
        <f>MAX('Seite 1, Grabenskizzen'!$J$55,(AE12-AE11)/2/1000+'Seite 1, Grabenskizzen'!$S$55)</f>
        <v>0.17499999999999999</v>
      </c>
      <c r="AF16" s="31">
        <f>MAX('Seite 1, Grabenskizzen'!$J$55,(AF12-AF11)/2/1000+'Seite 1, Grabenskizzen'!$S$55)</f>
        <v>0.17749999999999999</v>
      </c>
      <c r="AG16" s="32">
        <f>MAX('Seite 1, Grabenskizzen'!$J$55,(AG12-AG11)/2/1000+'Seite 1, Grabenskizzen'!$S$55)</f>
        <v>0.20100000000000001</v>
      </c>
      <c r="AH16" s="33" t="s">
        <v>1</v>
      </c>
    </row>
    <row r="17" spans="1:34" ht="18.75" customHeight="1" x14ac:dyDescent="0.2">
      <c r="A17" s="19" t="s">
        <v>80</v>
      </c>
      <c r="B17" s="34">
        <f>B18+B19+B$11/1000</f>
        <v>0.79899999999999993</v>
      </c>
      <c r="C17" s="35">
        <f t="shared" ref="C17" si="2">C18+C19+C$11/1000</f>
        <v>0.85499999999999998</v>
      </c>
      <c r="D17" s="35">
        <f t="shared" ref="D17" si="3">D18+D19+D$11/1000</f>
        <v>1.286</v>
      </c>
      <c r="E17" s="35">
        <f t="shared" ref="E17" si="4">E18+E19+E$11/1000</f>
        <v>1.381</v>
      </c>
      <c r="F17" s="35">
        <f t="shared" ref="F17" si="5">F18+F19+F$11/1000</f>
        <v>1.4870000000000001</v>
      </c>
      <c r="G17" s="35">
        <f t="shared" ref="G17" si="6">G18+G19+G$11/1000</f>
        <v>1.6800000000000002</v>
      </c>
      <c r="H17" s="35">
        <f t="shared" ref="H17" si="7">H18+H19+H$11/1000</f>
        <v>1.9</v>
      </c>
      <c r="I17" s="35">
        <f t="shared" ref="I17" si="8">I18+I19+I$11/1000</f>
        <v>2.14</v>
      </c>
      <c r="J17" s="34">
        <f>J18+J19+J$11/1000</f>
        <v>0.79899999999999993</v>
      </c>
      <c r="K17" s="35">
        <f t="shared" ref="K17" si="9">K18+K19+K$11/1000</f>
        <v>0.85499999999999998</v>
      </c>
      <c r="L17" s="35">
        <f t="shared" ref="L17" si="10">L18+L19+L$11/1000</f>
        <v>1.286</v>
      </c>
      <c r="M17" s="35">
        <f t="shared" ref="M17" si="11">M18+M19+M$11/1000</f>
        <v>1.381</v>
      </c>
      <c r="N17" s="35">
        <f t="shared" ref="N17" si="12">N18+N19+N$11/1000</f>
        <v>1.4870000000000001</v>
      </c>
      <c r="O17" s="35">
        <f t="shared" ref="O17" si="13">O18+O19+O$11/1000</f>
        <v>1.6800000000000002</v>
      </c>
      <c r="P17" s="35">
        <f t="shared" ref="P17" si="14">P18+P19+P$11/1000</f>
        <v>1.9</v>
      </c>
      <c r="Q17" s="35">
        <f t="shared" ref="Q17" si="15">Q18+Q19+Q$11/1000</f>
        <v>2.14</v>
      </c>
      <c r="R17" s="34">
        <f>R18+R19+R$11/1000</f>
        <v>0.79899999999999993</v>
      </c>
      <c r="S17" s="35">
        <f t="shared" ref="S17" si="16">S18+S19+S$11/1000</f>
        <v>0.85499999999999998</v>
      </c>
      <c r="T17" s="35">
        <f t="shared" ref="T17" si="17">T18+T19+T$11/1000</f>
        <v>1.286</v>
      </c>
      <c r="U17" s="35">
        <f t="shared" ref="U17" si="18">U18+U19+U$11/1000</f>
        <v>1.381</v>
      </c>
      <c r="V17" s="35">
        <f t="shared" ref="V17" si="19">V18+V19+V$11/1000</f>
        <v>1.4870000000000001</v>
      </c>
      <c r="W17" s="35">
        <f t="shared" ref="W17" si="20">W18+W19+W$11/1000</f>
        <v>1.6800000000000002</v>
      </c>
      <c r="X17" s="35">
        <f t="shared" ref="X17" si="21">X18+X19+X$11/1000</f>
        <v>1.9</v>
      </c>
      <c r="Y17" s="35">
        <f t="shared" ref="Y17" si="22">Y18+Y19+Y$11/1000</f>
        <v>2.14</v>
      </c>
      <c r="Z17" s="34">
        <f>Z18+Z19+Z$11/1000</f>
        <v>0.79899999999999993</v>
      </c>
      <c r="AA17" s="35">
        <f t="shared" ref="AA17" si="23">AA18+AA19+AA$11/1000</f>
        <v>0.85499999999999998</v>
      </c>
      <c r="AB17" s="35">
        <f t="shared" ref="AB17" si="24">AB18+AB19+AB$11/1000</f>
        <v>1.286</v>
      </c>
      <c r="AC17" s="35">
        <f t="shared" ref="AC17" si="25">AC18+AC19+AC$11/1000</f>
        <v>1.381</v>
      </c>
      <c r="AD17" s="35">
        <f t="shared" ref="AD17" si="26">AD18+AD19+AD$11/1000</f>
        <v>1.4870000000000001</v>
      </c>
      <c r="AE17" s="35">
        <f t="shared" ref="AE17" si="27">AE18+AE19+AE$11/1000</f>
        <v>1.6800000000000002</v>
      </c>
      <c r="AF17" s="35">
        <f t="shared" ref="AF17" si="28">AF18+AF19+AF$11/1000</f>
        <v>1.9</v>
      </c>
      <c r="AG17" s="36">
        <f t="shared" ref="AG17" si="29">AG18+AG19+AG$11/1000</f>
        <v>2.14</v>
      </c>
      <c r="AH17" s="99" t="s">
        <v>1</v>
      </c>
    </row>
    <row r="18" spans="1:34" ht="18.75" customHeight="1" x14ac:dyDescent="0.2">
      <c r="A18" s="26" t="s">
        <v>33</v>
      </c>
      <c r="B18" s="30">
        <v>0.25</v>
      </c>
      <c r="C18" s="31">
        <v>0.25</v>
      </c>
      <c r="D18" s="31">
        <v>0.4</v>
      </c>
      <c r="E18" s="31">
        <v>0.4</v>
      </c>
      <c r="F18" s="31">
        <v>0.4</v>
      </c>
      <c r="G18" s="31">
        <v>0.4</v>
      </c>
      <c r="H18" s="31">
        <v>0.45</v>
      </c>
      <c r="I18" s="31">
        <v>0.45</v>
      </c>
      <c r="J18" s="30">
        <v>0.25</v>
      </c>
      <c r="K18" s="31">
        <v>0.25</v>
      </c>
      <c r="L18" s="31">
        <v>0.4</v>
      </c>
      <c r="M18" s="31">
        <v>0.4</v>
      </c>
      <c r="N18" s="31">
        <v>0.4</v>
      </c>
      <c r="O18" s="31">
        <v>0.4</v>
      </c>
      <c r="P18" s="31">
        <v>0.45</v>
      </c>
      <c r="Q18" s="31">
        <v>0.45</v>
      </c>
      <c r="R18" s="30">
        <v>0.25</v>
      </c>
      <c r="S18" s="31">
        <v>0.25</v>
      </c>
      <c r="T18" s="31">
        <v>0.4</v>
      </c>
      <c r="U18" s="31">
        <v>0.4</v>
      </c>
      <c r="V18" s="31">
        <v>0.4</v>
      </c>
      <c r="W18" s="31">
        <v>0.4</v>
      </c>
      <c r="X18" s="31">
        <v>0.45</v>
      </c>
      <c r="Y18" s="31">
        <v>0.45</v>
      </c>
      <c r="Z18" s="30">
        <v>0.25</v>
      </c>
      <c r="AA18" s="31">
        <v>0.25</v>
      </c>
      <c r="AB18" s="31">
        <v>0.4</v>
      </c>
      <c r="AC18" s="31">
        <v>0.4</v>
      </c>
      <c r="AD18" s="31">
        <v>0.4</v>
      </c>
      <c r="AE18" s="31">
        <v>0.4</v>
      </c>
      <c r="AF18" s="31">
        <v>0.45</v>
      </c>
      <c r="AG18" s="31">
        <v>0.45</v>
      </c>
      <c r="AH18" s="37" t="s">
        <v>1</v>
      </c>
    </row>
    <row r="19" spans="1:34" ht="18.75" customHeight="1" x14ac:dyDescent="0.2">
      <c r="A19" s="26" t="s">
        <v>33</v>
      </c>
      <c r="B19" s="30">
        <v>0.25</v>
      </c>
      <c r="C19" s="31">
        <v>0.25</v>
      </c>
      <c r="D19" s="31">
        <v>0.4</v>
      </c>
      <c r="E19" s="31">
        <v>0.4</v>
      </c>
      <c r="F19" s="31">
        <v>0.4</v>
      </c>
      <c r="G19" s="31">
        <v>0.4</v>
      </c>
      <c r="H19" s="31">
        <v>0.45</v>
      </c>
      <c r="I19" s="31">
        <v>0.45</v>
      </c>
      <c r="J19" s="30">
        <v>0.25</v>
      </c>
      <c r="K19" s="31">
        <v>0.25</v>
      </c>
      <c r="L19" s="31">
        <v>0.4</v>
      </c>
      <c r="M19" s="31">
        <v>0.4</v>
      </c>
      <c r="N19" s="31">
        <v>0.4</v>
      </c>
      <c r="O19" s="31">
        <v>0.4</v>
      </c>
      <c r="P19" s="31">
        <v>0.45</v>
      </c>
      <c r="Q19" s="31">
        <v>0.45</v>
      </c>
      <c r="R19" s="30">
        <v>0.25</v>
      </c>
      <c r="S19" s="31">
        <v>0.25</v>
      </c>
      <c r="T19" s="31">
        <v>0.4</v>
      </c>
      <c r="U19" s="31">
        <v>0.4</v>
      </c>
      <c r="V19" s="31">
        <v>0.4</v>
      </c>
      <c r="W19" s="31">
        <v>0.4</v>
      </c>
      <c r="X19" s="31">
        <v>0.45</v>
      </c>
      <c r="Y19" s="31">
        <v>0.45</v>
      </c>
      <c r="Z19" s="30">
        <v>0.25</v>
      </c>
      <c r="AA19" s="31">
        <v>0.25</v>
      </c>
      <c r="AB19" s="31">
        <v>0.4</v>
      </c>
      <c r="AC19" s="31">
        <v>0.4</v>
      </c>
      <c r="AD19" s="31">
        <v>0.4</v>
      </c>
      <c r="AE19" s="31">
        <v>0.4</v>
      </c>
      <c r="AF19" s="31">
        <v>0.45</v>
      </c>
      <c r="AG19" s="31">
        <v>0.45</v>
      </c>
      <c r="AH19" s="37" t="s">
        <v>1</v>
      </c>
    </row>
    <row r="20" spans="1:34" ht="18.75" customHeight="1" x14ac:dyDescent="0.2">
      <c r="A20" s="26" t="s">
        <v>26</v>
      </c>
      <c r="B20" s="34">
        <f>B21+B22+B$11/1000</f>
        <v>0.79899999999999993</v>
      </c>
      <c r="C20" s="35">
        <f t="shared" ref="C20" si="30">C21+C22+C$11/1000</f>
        <v>0.85499999999999998</v>
      </c>
      <c r="D20" s="35">
        <f t="shared" ref="D20" si="31">D21+D22+D$11/1000</f>
        <v>0.98599999999999999</v>
      </c>
      <c r="E20" s="35">
        <f t="shared" ref="E20" si="32">E21+E22+E$11/1000</f>
        <v>1.081</v>
      </c>
      <c r="F20" s="35">
        <f t="shared" ref="F20" si="33">F21+F22+F$11/1000</f>
        <v>1.1870000000000001</v>
      </c>
      <c r="G20" s="35">
        <f t="shared" ref="G20" si="34">G21+G22+G$11/1000</f>
        <v>1.38</v>
      </c>
      <c r="H20" s="35">
        <f t="shared" ref="H20" si="35">H21+H22+H$11/1000</f>
        <v>1.5</v>
      </c>
      <c r="I20" s="35">
        <f t="shared" ref="I20" si="36">I21+I22+I$11/1000</f>
        <v>1.74</v>
      </c>
      <c r="J20" s="34">
        <f>J21+J22+J$11/1000</f>
        <v>0.89900000000000002</v>
      </c>
      <c r="K20" s="35">
        <f t="shared" ref="K20" si="37">K21+K22+K$11/1000</f>
        <v>0.95499999999999996</v>
      </c>
      <c r="L20" s="35">
        <f t="shared" ref="L20" si="38">L21+L22+L$11/1000</f>
        <v>1.0859999999999999</v>
      </c>
      <c r="M20" s="35">
        <f t="shared" ref="M20" si="39">M21+M22+M$11/1000</f>
        <v>1.181</v>
      </c>
      <c r="N20" s="35">
        <f t="shared" ref="N20" si="40">N21+N22+N$11/1000</f>
        <v>1.2869999999999999</v>
      </c>
      <c r="O20" s="35">
        <f t="shared" ref="O20" si="41">O21+O22+O$11/1000</f>
        <v>1.48</v>
      </c>
      <c r="P20" s="35">
        <f t="shared" ref="P20" si="42">P21+P22+P$11/1000</f>
        <v>1.6</v>
      </c>
      <c r="Q20" s="35">
        <f t="shared" ref="Q20" si="43">Q21+Q22+Q$11/1000</f>
        <v>1.8399999999999999</v>
      </c>
      <c r="R20" s="34">
        <f>R21+R22+R$11/1000</f>
        <v>0.89900000000000002</v>
      </c>
      <c r="S20" s="35">
        <f t="shared" ref="S20" si="44">S21+S22+S$11/1000</f>
        <v>0.95499999999999996</v>
      </c>
      <c r="T20" s="35">
        <f t="shared" ref="T20" si="45">T21+T22+T$11/1000</f>
        <v>1.0859999999999999</v>
      </c>
      <c r="U20" s="35">
        <f t="shared" ref="U20" si="46">U21+U22+U$11/1000</f>
        <v>1.181</v>
      </c>
      <c r="V20" s="35">
        <f t="shared" ref="V20" si="47">V21+V22+V$11/1000</f>
        <v>1.2869999999999999</v>
      </c>
      <c r="W20" s="35">
        <f t="shared" ref="W20" si="48">W21+W22+W$11/1000</f>
        <v>1.48</v>
      </c>
      <c r="X20" s="35">
        <f t="shared" ref="X20" si="49">X21+X22+X$11/1000</f>
        <v>1.6</v>
      </c>
      <c r="Y20" s="35">
        <f t="shared" ref="Y20" si="50">Y21+Y22+Y$11/1000</f>
        <v>1.8399999999999999</v>
      </c>
      <c r="Z20" s="34">
        <f>Z21+Z22+Z$11/1000</f>
        <v>0.89900000000000002</v>
      </c>
      <c r="AA20" s="35">
        <f t="shared" ref="AA20" si="51">AA21+AA22+AA$11/1000</f>
        <v>0.95499999999999996</v>
      </c>
      <c r="AB20" s="35">
        <f t="shared" ref="AB20" si="52">AB21+AB22+AB$11/1000</f>
        <v>1.0859999999999999</v>
      </c>
      <c r="AC20" s="35">
        <f t="shared" ref="AC20" si="53">AC21+AC22+AC$11/1000</f>
        <v>1.181</v>
      </c>
      <c r="AD20" s="35">
        <f t="shared" ref="AD20" si="54">AD21+AD22+AD$11/1000</f>
        <v>1.2869999999999999</v>
      </c>
      <c r="AE20" s="35">
        <f t="shared" ref="AE20" si="55">AE21+AE22+AE$11/1000</f>
        <v>1.48</v>
      </c>
      <c r="AF20" s="35">
        <f t="shared" ref="AF20" si="56">AF21+AF22+AF$11/1000</f>
        <v>1.6</v>
      </c>
      <c r="AG20" s="35">
        <f t="shared" ref="AG20" si="57">AG21+AG22+AG$11/1000</f>
        <v>1.8399999999999999</v>
      </c>
      <c r="AH20" s="37" t="s">
        <v>1</v>
      </c>
    </row>
    <row r="21" spans="1:34" ht="18.75" customHeight="1" x14ac:dyDescent="0.2">
      <c r="A21" s="26" t="s">
        <v>34</v>
      </c>
      <c r="B21" s="30">
        <v>0.25</v>
      </c>
      <c r="C21" s="31">
        <v>0.25</v>
      </c>
      <c r="D21" s="31">
        <v>0.25</v>
      </c>
      <c r="E21" s="31">
        <v>0.25</v>
      </c>
      <c r="F21" s="31">
        <v>0.25</v>
      </c>
      <c r="G21" s="31">
        <v>0.25</v>
      </c>
      <c r="H21" s="31">
        <v>0.25</v>
      </c>
      <c r="I21" s="31">
        <v>0.25</v>
      </c>
      <c r="J21" s="30">
        <v>0.3</v>
      </c>
      <c r="K21" s="31">
        <v>0.3</v>
      </c>
      <c r="L21" s="31">
        <v>0.3</v>
      </c>
      <c r="M21" s="31">
        <v>0.3</v>
      </c>
      <c r="N21" s="31">
        <v>0.3</v>
      </c>
      <c r="O21" s="31">
        <v>0.3</v>
      </c>
      <c r="P21" s="31">
        <v>0.3</v>
      </c>
      <c r="Q21" s="31">
        <v>0.3</v>
      </c>
      <c r="R21" s="30">
        <v>0.3</v>
      </c>
      <c r="S21" s="31">
        <v>0.3</v>
      </c>
      <c r="T21" s="31">
        <v>0.3</v>
      </c>
      <c r="U21" s="31">
        <v>0.3</v>
      </c>
      <c r="V21" s="31">
        <v>0.3</v>
      </c>
      <c r="W21" s="31">
        <v>0.3</v>
      </c>
      <c r="X21" s="31">
        <v>0.3</v>
      </c>
      <c r="Y21" s="31">
        <v>0.3</v>
      </c>
      <c r="Z21" s="30">
        <v>0.3</v>
      </c>
      <c r="AA21" s="31">
        <v>0.3</v>
      </c>
      <c r="AB21" s="31">
        <v>0.3</v>
      </c>
      <c r="AC21" s="31">
        <v>0.3</v>
      </c>
      <c r="AD21" s="31">
        <v>0.3</v>
      </c>
      <c r="AE21" s="31">
        <v>0.3</v>
      </c>
      <c r="AF21" s="31">
        <v>0.3</v>
      </c>
      <c r="AG21" s="31">
        <v>0.3</v>
      </c>
      <c r="AH21" s="37" t="s">
        <v>1</v>
      </c>
    </row>
    <row r="22" spans="1:34" ht="18.75" customHeight="1" x14ac:dyDescent="0.2">
      <c r="A22" s="26" t="s">
        <v>35</v>
      </c>
      <c r="B22" s="30">
        <v>0.25</v>
      </c>
      <c r="C22" s="31">
        <v>0.25</v>
      </c>
      <c r="D22" s="31">
        <v>0.25</v>
      </c>
      <c r="E22" s="31">
        <v>0.25</v>
      </c>
      <c r="F22" s="31">
        <v>0.25</v>
      </c>
      <c r="G22" s="31">
        <v>0.25</v>
      </c>
      <c r="H22" s="31">
        <v>0.25</v>
      </c>
      <c r="I22" s="31">
        <v>0.25</v>
      </c>
      <c r="J22" s="30">
        <v>0.3</v>
      </c>
      <c r="K22" s="31">
        <v>0.3</v>
      </c>
      <c r="L22" s="31">
        <v>0.3</v>
      </c>
      <c r="M22" s="31">
        <v>0.3</v>
      </c>
      <c r="N22" s="31">
        <v>0.3</v>
      </c>
      <c r="O22" s="31">
        <v>0.3</v>
      </c>
      <c r="P22" s="31">
        <v>0.3</v>
      </c>
      <c r="Q22" s="31">
        <v>0.3</v>
      </c>
      <c r="R22" s="30">
        <v>0.3</v>
      </c>
      <c r="S22" s="31">
        <v>0.3</v>
      </c>
      <c r="T22" s="31">
        <v>0.3</v>
      </c>
      <c r="U22" s="31">
        <v>0.3</v>
      </c>
      <c r="V22" s="31">
        <v>0.3</v>
      </c>
      <c r="W22" s="31">
        <v>0.3</v>
      </c>
      <c r="X22" s="31">
        <v>0.3</v>
      </c>
      <c r="Y22" s="31">
        <v>0.3</v>
      </c>
      <c r="Z22" s="30">
        <v>0.3</v>
      </c>
      <c r="AA22" s="31">
        <v>0.3</v>
      </c>
      <c r="AB22" s="31">
        <v>0.3</v>
      </c>
      <c r="AC22" s="31">
        <v>0.3</v>
      </c>
      <c r="AD22" s="31">
        <v>0.3</v>
      </c>
      <c r="AE22" s="31">
        <v>0.3</v>
      </c>
      <c r="AF22" s="31">
        <v>0.3</v>
      </c>
      <c r="AG22" s="31">
        <v>0.3</v>
      </c>
      <c r="AH22" s="37" t="s">
        <v>1</v>
      </c>
    </row>
    <row r="23" spans="1:34" ht="18.75" customHeight="1" x14ac:dyDescent="0.2">
      <c r="A23" s="26" t="s">
        <v>79</v>
      </c>
      <c r="B23" s="34" t="str">
        <f>IF(B32="nein","--",MAX(B17+2*($A$42),B20))</f>
        <v>--</v>
      </c>
      <c r="C23" s="35" t="str">
        <f t="shared" ref="C23" si="58">IF(C32="nein","--",MAX(C17+2*($A$42),C20))</f>
        <v>--</v>
      </c>
      <c r="D23" s="35" t="str">
        <f t="shared" ref="D23:I23" si="59">IF(D32="nein","--",MAX(D17+2*($A$42),D20))</f>
        <v>--</v>
      </c>
      <c r="E23" s="35" t="str">
        <f t="shared" si="59"/>
        <v>--</v>
      </c>
      <c r="F23" s="35" t="str">
        <f t="shared" si="59"/>
        <v>--</v>
      </c>
      <c r="G23" s="35" t="str">
        <f t="shared" si="59"/>
        <v>--</v>
      </c>
      <c r="H23" s="35" t="str">
        <f t="shared" si="59"/>
        <v>--</v>
      </c>
      <c r="I23" s="35" t="str">
        <f t="shared" si="59"/>
        <v>--</v>
      </c>
      <c r="J23" s="34" t="str">
        <f>IF(J32="nein","--",MAX(J17+2*($A$42),J20))</f>
        <v>--</v>
      </c>
      <c r="K23" s="35" t="str">
        <f t="shared" ref="K23:Q23" si="60">IF(K32="nein","--",MAX(K17+2*($A$42),K20))</f>
        <v>--</v>
      </c>
      <c r="L23" s="35" t="str">
        <f t="shared" si="60"/>
        <v>--</v>
      </c>
      <c r="M23" s="35" t="str">
        <f t="shared" si="60"/>
        <v>--</v>
      </c>
      <c r="N23" s="35" t="str">
        <f t="shared" si="60"/>
        <v>--</v>
      </c>
      <c r="O23" s="35" t="str">
        <f t="shared" si="60"/>
        <v>--</v>
      </c>
      <c r="P23" s="35" t="str">
        <f t="shared" si="60"/>
        <v>--</v>
      </c>
      <c r="Q23" s="35" t="str">
        <f t="shared" si="60"/>
        <v>--</v>
      </c>
      <c r="R23" s="34">
        <f>IF(R32="nein","--",MAX(R17+2*($A$42),R20))</f>
        <v>1.099</v>
      </c>
      <c r="S23" s="35">
        <f t="shared" ref="S23:Y23" si="61">IF(S32="nein","--",MAX(S17+2*($A$42),S20))</f>
        <v>1.155</v>
      </c>
      <c r="T23" s="35">
        <f t="shared" si="61"/>
        <v>1.5860000000000001</v>
      </c>
      <c r="U23" s="35">
        <f t="shared" si="61"/>
        <v>1.681</v>
      </c>
      <c r="V23" s="35">
        <f t="shared" si="61"/>
        <v>1.7870000000000001</v>
      </c>
      <c r="W23" s="35">
        <f t="shared" si="61"/>
        <v>1.9800000000000002</v>
      </c>
      <c r="X23" s="35">
        <f t="shared" si="61"/>
        <v>2.1999999999999997</v>
      </c>
      <c r="Y23" s="35">
        <f t="shared" si="61"/>
        <v>2.44</v>
      </c>
      <c r="Z23" s="34">
        <f>IF(Z32="nein","--",MAX(Z17+2*($A$42),Z20))</f>
        <v>1.099</v>
      </c>
      <c r="AA23" s="35">
        <f t="shared" ref="AA23:AG23" si="62">IF(AA32="nein","--",MAX(AA17+2*($A$42),AA20))</f>
        <v>1.155</v>
      </c>
      <c r="AB23" s="35">
        <f t="shared" si="62"/>
        <v>1.5860000000000001</v>
      </c>
      <c r="AC23" s="35">
        <f t="shared" si="62"/>
        <v>1.681</v>
      </c>
      <c r="AD23" s="35">
        <f t="shared" si="62"/>
        <v>1.7870000000000001</v>
      </c>
      <c r="AE23" s="35">
        <f t="shared" si="62"/>
        <v>1.9800000000000002</v>
      </c>
      <c r="AF23" s="35">
        <f t="shared" si="62"/>
        <v>2.1999999999999997</v>
      </c>
      <c r="AG23" s="36">
        <f t="shared" si="62"/>
        <v>2.44</v>
      </c>
      <c r="AH23" s="99" t="s">
        <v>1</v>
      </c>
    </row>
    <row r="24" spans="1:34" ht="18.75" customHeight="1" x14ac:dyDescent="0.2">
      <c r="A24" s="26" t="s">
        <v>32</v>
      </c>
      <c r="B24" s="34" t="str">
        <f>IF(B32="nein","--",B12/1000+2*B25+2*$A$42)</f>
        <v>--</v>
      </c>
      <c r="C24" s="35" t="str">
        <f t="shared" ref="C24" si="63">IF(C32="nein","--",C12/1000+2*C25+2*$A$42)</f>
        <v>--</v>
      </c>
      <c r="D24" s="35" t="str">
        <f t="shared" ref="D24" si="64">IF(D32="nein","--",D12/1000+2*D25+2*$A$42)</f>
        <v>--</v>
      </c>
      <c r="E24" s="35" t="str">
        <f t="shared" ref="E24" si="65">IF(E32="nein","--",E12/1000+2*E25+2*$A$42)</f>
        <v>--</v>
      </c>
      <c r="F24" s="35" t="str">
        <f t="shared" ref="F24" si="66">IF(F32="nein","--",F12/1000+2*F25+2*$A$42)</f>
        <v>--</v>
      </c>
      <c r="G24" s="35" t="str">
        <f t="shared" ref="G24" si="67">IF(G32="nein","--",G12/1000+2*G25+2*$A$42)</f>
        <v>--</v>
      </c>
      <c r="H24" s="35" t="str">
        <f t="shared" ref="H24" si="68">IF(H32="nein","--",H12/1000+2*H25+2*$A$42)</f>
        <v>--</v>
      </c>
      <c r="I24" s="35" t="str">
        <f t="shared" ref="I24" si="69">IF(I32="nein","--",I12/1000+2*I25+2*$A$42)</f>
        <v>--</v>
      </c>
      <c r="J24" s="34" t="str">
        <f>IF(J32="nein","--",J12/1000+2*J25+2*$A$42)</f>
        <v>--</v>
      </c>
      <c r="K24" s="35" t="str">
        <f t="shared" ref="K24" si="70">IF(K32="nein","--",K12/1000+2*K25+2*$A$42)</f>
        <v>--</v>
      </c>
      <c r="L24" s="35" t="str">
        <f t="shared" ref="L24" si="71">IF(L32="nein","--",L12/1000+2*L25+2*$A$42)</f>
        <v>--</v>
      </c>
      <c r="M24" s="35" t="str">
        <f t="shared" ref="M24" si="72">IF(M32="nein","--",M12/1000+2*M25+2*$A$42)</f>
        <v>--</v>
      </c>
      <c r="N24" s="35" t="str">
        <f t="shared" ref="N24" si="73">IF(N32="nein","--",N12/1000+2*N25+2*$A$42)</f>
        <v>--</v>
      </c>
      <c r="O24" s="35" t="str">
        <f t="shared" ref="O24" si="74">IF(O32="nein","--",O12/1000+2*O25+2*$A$42)</f>
        <v>--</v>
      </c>
      <c r="P24" s="35" t="str">
        <f t="shared" ref="P24" si="75">IF(P32="nein","--",P12/1000+2*P25+2*$A$42)</f>
        <v>--</v>
      </c>
      <c r="Q24" s="35" t="str">
        <f t="shared" ref="Q24" si="76">IF(Q32="nein","--",Q12/1000+2*Q25+2*$A$42)</f>
        <v>--</v>
      </c>
      <c r="R24" s="34">
        <f>IF(R32="nein","--",R12/1000+2*R25+2*$A$42)</f>
        <v>1</v>
      </c>
      <c r="S24" s="35">
        <f t="shared" ref="S24" si="77">IF(S32="nein","--",S12/1000+2*S25+2*$A$42)</f>
        <v>1.07</v>
      </c>
      <c r="T24" s="35">
        <f t="shared" ref="T24" si="78">IF(T32="nein","--",T12/1000+2*T25+2*$A$42)</f>
        <v>1.22</v>
      </c>
      <c r="U24" s="35">
        <f t="shared" ref="U24" si="79">IF(U32="nein","--",U12/1000+2*U25+2*$A$42)</f>
        <v>1.33</v>
      </c>
      <c r="V24" s="35">
        <f t="shared" ref="V24" si="80">IF(V32="nein","--",V12/1000+2*V25+2*$A$42)</f>
        <v>1.46</v>
      </c>
      <c r="W24" s="35">
        <f t="shared" ref="W24" si="81">IF(W32="nein","--",W12/1000+2*W25+2*$A$42)</f>
        <v>1.6300000000000001</v>
      </c>
      <c r="X24" s="35">
        <f t="shared" ref="X24" si="82">IF(X32="nein","--",X12/1000+2*X25+2*$A$42)</f>
        <v>1.7550000000000001</v>
      </c>
      <c r="Y24" s="35">
        <f t="shared" ref="Y24" si="83">IF(Y32="nein","--",Y12/1000+2*Y25+2*$A$42)</f>
        <v>2.0419999999999998</v>
      </c>
      <c r="Z24" s="34">
        <f>IF(Z32="nein","--",Z12/1000+2*Z25+2*$A$42)</f>
        <v>1</v>
      </c>
      <c r="AA24" s="35">
        <f t="shared" ref="AA24" si="84">IF(AA32="nein","--",AA12/1000+2*AA25+2*$A$42)</f>
        <v>1.07</v>
      </c>
      <c r="AB24" s="35">
        <f t="shared" ref="AB24" si="85">IF(AB32="nein","--",AB12/1000+2*AB25+2*$A$42)</f>
        <v>1.22</v>
      </c>
      <c r="AC24" s="35">
        <f t="shared" ref="AC24" si="86">IF(AC32="nein","--",AC12/1000+2*AC25+2*$A$42)</f>
        <v>1.33</v>
      </c>
      <c r="AD24" s="35">
        <f t="shared" ref="AD24" si="87">IF(AD32="nein","--",AD12/1000+2*AD25+2*$A$42)</f>
        <v>1.46</v>
      </c>
      <c r="AE24" s="35">
        <f t="shared" ref="AE24" si="88">IF(AE32="nein","--",AE12/1000+2*AE25+2*$A$42)</f>
        <v>1.6300000000000001</v>
      </c>
      <c r="AF24" s="35">
        <f t="shared" ref="AF24" si="89">IF(AF32="nein","--",AF12/1000+2*AF25+2*$A$42)</f>
        <v>1.7550000000000001</v>
      </c>
      <c r="AG24" s="36">
        <f t="shared" ref="AG24" si="90">IF(AG32="nein","--",AG12/1000+2*AG25+2*$A$42)</f>
        <v>2.0419999999999998</v>
      </c>
      <c r="AH24" s="38" t="s">
        <v>1</v>
      </c>
    </row>
    <row r="25" spans="1:34" ht="18.75" customHeight="1" x14ac:dyDescent="0.2">
      <c r="A25" s="26" t="s">
        <v>28</v>
      </c>
      <c r="B25" s="27">
        <v>0.15</v>
      </c>
      <c r="C25" s="28">
        <v>0.15</v>
      </c>
      <c r="D25" s="28">
        <v>0.15</v>
      </c>
      <c r="E25" s="28">
        <v>0.15</v>
      </c>
      <c r="F25" s="28">
        <v>0.15</v>
      </c>
      <c r="G25" s="28">
        <v>0.15</v>
      </c>
      <c r="H25" s="28">
        <v>0.15</v>
      </c>
      <c r="I25" s="28">
        <v>0.15</v>
      </c>
      <c r="J25" s="27">
        <v>0.15</v>
      </c>
      <c r="K25" s="28">
        <v>0.15</v>
      </c>
      <c r="L25" s="28">
        <v>0.15</v>
      </c>
      <c r="M25" s="28">
        <v>0.15</v>
      </c>
      <c r="N25" s="28">
        <v>0.15</v>
      </c>
      <c r="O25" s="28">
        <v>0.15</v>
      </c>
      <c r="P25" s="28">
        <v>0.15</v>
      </c>
      <c r="Q25" s="28">
        <v>0.15</v>
      </c>
      <c r="R25" s="27">
        <v>0.15</v>
      </c>
      <c r="S25" s="28">
        <v>0.15</v>
      </c>
      <c r="T25" s="28">
        <v>0.15</v>
      </c>
      <c r="U25" s="28">
        <v>0.15</v>
      </c>
      <c r="V25" s="28">
        <v>0.15</v>
      </c>
      <c r="W25" s="28">
        <v>0.15</v>
      </c>
      <c r="X25" s="28">
        <v>0.15</v>
      </c>
      <c r="Y25" s="28">
        <v>0.15</v>
      </c>
      <c r="Z25" s="27">
        <v>0.15</v>
      </c>
      <c r="AA25" s="28">
        <v>0.15</v>
      </c>
      <c r="AB25" s="28">
        <v>0.15</v>
      </c>
      <c r="AC25" s="28">
        <v>0.15</v>
      </c>
      <c r="AD25" s="28">
        <v>0.15</v>
      </c>
      <c r="AE25" s="28">
        <v>0.15</v>
      </c>
      <c r="AF25" s="28">
        <v>0.15</v>
      </c>
      <c r="AG25" s="29">
        <v>0.15</v>
      </c>
      <c r="AH25" s="38" t="s">
        <v>1</v>
      </c>
    </row>
    <row r="26" spans="1:34" ht="18.75" customHeight="1" x14ac:dyDescent="0.2">
      <c r="A26" s="26" t="s">
        <v>29</v>
      </c>
      <c r="B26" s="30">
        <v>0.6</v>
      </c>
      <c r="C26" s="31">
        <v>0.6</v>
      </c>
      <c r="D26" s="31">
        <v>0.6</v>
      </c>
      <c r="E26" s="31">
        <v>0.6</v>
      </c>
      <c r="F26" s="31">
        <v>0.6</v>
      </c>
      <c r="G26" s="31">
        <v>0.6</v>
      </c>
      <c r="H26" s="31">
        <v>0.6</v>
      </c>
      <c r="I26" s="31">
        <v>0.6</v>
      </c>
      <c r="J26" s="30">
        <v>0.8</v>
      </c>
      <c r="K26" s="31">
        <v>0.8</v>
      </c>
      <c r="L26" s="31">
        <v>0.8</v>
      </c>
      <c r="M26" s="31">
        <v>0.8</v>
      </c>
      <c r="N26" s="31">
        <v>0.8</v>
      </c>
      <c r="O26" s="31">
        <v>0.8</v>
      </c>
      <c r="P26" s="31">
        <v>0.8</v>
      </c>
      <c r="Q26" s="31">
        <v>0.8</v>
      </c>
      <c r="R26" s="30">
        <v>0.9</v>
      </c>
      <c r="S26" s="31">
        <v>0.9</v>
      </c>
      <c r="T26" s="31">
        <v>0.9</v>
      </c>
      <c r="U26" s="31">
        <v>0.9</v>
      </c>
      <c r="V26" s="31">
        <v>0.9</v>
      </c>
      <c r="W26" s="31">
        <v>0.9</v>
      </c>
      <c r="X26" s="31">
        <v>0.9</v>
      </c>
      <c r="Y26" s="31">
        <v>0.9</v>
      </c>
      <c r="Z26" s="30">
        <v>1</v>
      </c>
      <c r="AA26" s="31">
        <v>1</v>
      </c>
      <c r="AB26" s="31">
        <v>1</v>
      </c>
      <c r="AC26" s="31">
        <v>1</v>
      </c>
      <c r="AD26" s="31">
        <v>1</v>
      </c>
      <c r="AE26" s="31">
        <v>1</v>
      </c>
      <c r="AF26" s="31">
        <v>1</v>
      </c>
      <c r="AG26" s="32">
        <v>1</v>
      </c>
      <c r="AH26" s="18" t="s">
        <v>1</v>
      </c>
    </row>
    <row r="27" spans="1:34" ht="6" customHeight="1" x14ac:dyDescent="0.2">
      <c r="A27" s="39"/>
      <c r="B27" s="40"/>
      <c r="C27" s="41"/>
      <c r="D27" s="41"/>
      <c r="E27" s="41"/>
      <c r="F27" s="41"/>
      <c r="G27" s="41"/>
      <c r="H27" s="41"/>
      <c r="I27" s="42"/>
      <c r="J27" s="40"/>
      <c r="K27" s="41"/>
      <c r="L27" s="41"/>
      <c r="M27" s="41"/>
      <c r="N27" s="41"/>
      <c r="O27" s="41"/>
      <c r="P27" s="41"/>
      <c r="Q27" s="42"/>
      <c r="R27" s="40"/>
      <c r="S27" s="41"/>
      <c r="T27" s="41"/>
      <c r="U27" s="41"/>
      <c r="V27" s="41"/>
      <c r="W27" s="41"/>
      <c r="X27" s="41"/>
      <c r="Y27" s="42"/>
      <c r="Z27" s="40"/>
      <c r="AA27" s="41"/>
      <c r="AB27" s="41"/>
      <c r="AC27" s="41"/>
      <c r="AD27" s="41"/>
      <c r="AE27" s="41"/>
      <c r="AF27" s="41"/>
      <c r="AG27" s="42"/>
      <c r="AH27" s="18"/>
    </row>
    <row r="28" spans="1:34" ht="30.75" customHeight="1" x14ac:dyDescent="0.2">
      <c r="A28" s="43" t="s">
        <v>17</v>
      </c>
      <c r="B28" s="34">
        <f>ROUND(IF(B32="nein",MAX(B26,B20,B17),IF(B33="nein",MAX(B26,B24+2*$A$43,B23+2*$A$43,B20,B17),IF(B34="ja",MAX(B26,B24+2*$A$43,B23+2*$A$43,B20,B17),MAX(B26,B24,B23,B20,B17)+2*$A$43)))*20,0)/20</f>
        <v>0.8</v>
      </c>
      <c r="C28" s="35">
        <f t="shared" ref="C28:AG28" si="91">ROUND(IF(C32="nein",MAX(C26,C20,C17),IF(C33="nein",MAX(C26,C24+2*$A$43,C23+2*$A$43,C20,C17),IF(C34="ja",MAX(C26,C24+2*$A$43,C23+2*$A$43,C20,C17),MAX(C26,C24,C23,C20,C17)+2*$A$43)))*20,0)/20</f>
        <v>0.85</v>
      </c>
      <c r="D28" s="35">
        <f t="shared" si="91"/>
        <v>1.3</v>
      </c>
      <c r="E28" s="35">
        <f t="shared" si="91"/>
        <v>1.4</v>
      </c>
      <c r="F28" s="35">
        <f t="shared" si="91"/>
        <v>1.5</v>
      </c>
      <c r="G28" s="35">
        <f t="shared" si="91"/>
        <v>1.7</v>
      </c>
      <c r="H28" s="35">
        <f t="shared" si="91"/>
        <v>1.9</v>
      </c>
      <c r="I28" s="36">
        <f t="shared" si="91"/>
        <v>2.15</v>
      </c>
      <c r="J28" s="34">
        <f>ROUND(IF(J32="nein",MAX(J26,J20,J17),IF(J33="nein",MAX(J26,J24+2*$A$43,J23+2*$A$43,J20,J17),IF(J34="ja",MAX(J26,J24+2*$A$43,J23+2*$A$43,J20,J17),MAX(J26,J24,J23,J20,J17)+2*$A$43)))*20,0)/20</f>
        <v>0.9</v>
      </c>
      <c r="K28" s="35">
        <f t="shared" si="91"/>
        <v>0.95</v>
      </c>
      <c r="L28" s="35">
        <f t="shared" si="91"/>
        <v>1.3</v>
      </c>
      <c r="M28" s="35">
        <f t="shared" si="91"/>
        <v>1.4</v>
      </c>
      <c r="N28" s="35">
        <f t="shared" si="91"/>
        <v>1.5</v>
      </c>
      <c r="O28" s="35">
        <f t="shared" si="91"/>
        <v>1.7</v>
      </c>
      <c r="P28" s="35">
        <f t="shared" si="91"/>
        <v>1.9</v>
      </c>
      <c r="Q28" s="36">
        <f t="shared" si="91"/>
        <v>2.15</v>
      </c>
      <c r="R28" s="34">
        <f>ROUND(IF(R32="nein",MAX(R26,R20,R17),IF(R33="nein",MAX(R26,R24+2*$A$43,R23+2*$A$43,R20,R17),IF(R34="ja",MAX(R26,R24+2*$A$43,R23+2*$A$43,R20,R17),MAX(R26,R24,R23,R20,R17)+2*$A$43)))*20,0)/20</f>
        <v>1.2</v>
      </c>
      <c r="S28" s="35">
        <f t="shared" si="91"/>
        <v>1.25</v>
      </c>
      <c r="T28" s="35">
        <f t="shared" si="91"/>
        <v>1.7</v>
      </c>
      <c r="U28" s="35">
        <f t="shared" si="91"/>
        <v>1.8</v>
      </c>
      <c r="V28" s="35">
        <f t="shared" si="91"/>
        <v>1.9</v>
      </c>
      <c r="W28" s="35">
        <f t="shared" si="91"/>
        <v>2.1</v>
      </c>
      <c r="X28" s="35">
        <f t="shared" si="91"/>
        <v>2.2999999999999998</v>
      </c>
      <c r="Y28" s="36">
        <f t="shared" si="91"/>
        <v>2.5499999999999998</v>
      </c>
      <c r="Z28" s="34">
        <f>ROUND(IF(Z32="nein",MAX(Z26,Z20,Z17),IF(Z33="nein",MAX(Z26,Z24+2*$A$43,Z23+2*$A$43,Z20,Z17),IF(Z34="ja",MAX(Z26,Z24+2*$A$43,Z23+2*$A$43,Z20,Z17),MAX(Z26,Z24,Z23,Z20,Z17)+2*$A$43)))*20,0)/20</f>
        <v>1.2</v>
      </c>
      <c r="AA28" s="35">
        <f t="shared" si="91"/>
        <v>1.25</v>
      </c>
      <c r="AB28" s="35">
        <f t="shared" si="91"/>
        <v>1.7</v>
      </c>
      <c r="AC28" s="35">
        <f t="shared" si="91"/>
        <v>1.8</v>
      </c>
      <c r="AD28" s="35">
        <f t="shared" si="91"/>
        <v>1.9</v>
      </c>
      <c r="AE28" s="35">
        <f t="shared" si="91"/>
        <v>2.1</v>
      </c>
      <c r="AF28" s="35">
        <f t="shared" si="91"/>
        <v>2.2999999999999998</v>
      </c>
      <c r="AG28" s="36">
        <f t="shared" si="91"/>
        <v>2.5499999999999998</v>
      </c>
      <c r="AH28" s="38" t="s">
        <v>1</v>
      </c>
    </row>
    <row r="29" spans="1:34" ht="6" customHeight="1" x14ac:dyDescent="0.2">
      <c r="A29" s="44"/>
      <c r="B29" s="45"/>
      <c r="C29" s="46"/>
      <c r="D29" s="46"/>
      <c r="E29" s="46"/>
      <c r="F29" s="46"/>
      <c r="G29" s="46"/>
      <c r="H29" s="46"/>
      <c r="I29" s="47"/>
      <c r="J29" s="45"/>
      <c r="K29" s="46"/>
      <c r="L29" s="46"/>
      <c r="M29" s="46"/>
      <c r="N29" s="46"/>
      <c r="O29" s="46"/>
      <c r="P29" s="41"/>
      <c r="Q29" s="47"/>
      <c r="R29" s="45"/>
      <c r="S29" s="46"/>
      <c r="T29" s="46"/>
      <c r="U29" s="46"/>
      <c r="V29" s="46"/>
      <c r="W29" s="46"/>
      <c r="X29" s="46"/>
      <c r="Y29" s="47"/>
      <c r="Z29" s="45"/>
      <c r="AA29" s="46"/>
      <c r="AB29" s="46"/>
      <c r="AC29" s="46"/>
      <c r="AD29" s="46"/>
      <c r="AE29" s="41"/>
      <c r="AF29" s="41"/>
      <c r="AG29" s="42"/>
      <c r="AH29" s="18"/>
    </row>
    <row r="30" spans="1:34" ht="18.75" customHeight="1" x14ac:dyDescent="0.2">
      <c r="A30" s="26" t="s">
        <v>39</v>
      </c>
      <c r="B30" s="34">
        <f t="shared" ref="B30:AG30" si="92">B11/1000+B15+B16</f>
        <v>0.57450000000000001</v>
      </c>
      <c r="C30" s="35">
        <f t="shared" si="92"/>
        <v>0.64249999999999996</v>
      </c>
      <c r="D30" s="35">
        <f t="shared" si="92"/>
        <v>0.79300000000000004</v>
      </c>
      <c r="E30" s="35">
        <f t="shared" si="92"/>
        <v>0.90549999999999997</v>
      </c>
      <c r="F30" s="35">
        <f t="shared" si="92"/>
        <v>1.0335000000000001</v>
      </c>
      <c r="G30" s="35">
        <f t="shared" si="92"/>
        <v>1.2250000000000001</v>
      </c>
      <c r="H30" s="35">
        <f t="shared" si="92"/>
        <v>1.3574999999999999</v>
      </c>
      <c r="I30" s="36">
        <f t="shared" si="92"/>
        <v>1.641</v>
      </c>
      <c r="J30" s="34">
        <f t="shared" si="92"/>
        <v>0.57450000000000001</v>
      </c>
      <c r="K30" s="35">
        <f t="shared" si="92"/>
        <v>0.64249999999999996</v>
      </c>
      <c r="L30" s="35">
        <f t="shared" si="92"/>
        <v>0.79300000000000004</v>
      </c>
      <c r="M30" s="35">
        <f t="shared" si="92"/>
        <v>0.90549999999999997</v>
      </c>
      <c r="N30" s="35">
        <f t="shared" si="92"/>
        <v>1.0335000000000001</v>
      </c>
      <c r="O30" s="35">
        <f t="shared" si="92"/>
        <v>1.2250000000000001</v>
      </c>
      <c r="P30" s="35">
        <f t="shared" si="92"/>
        <v>1.3574999999999999</v>
      </c>
      <c r="Q30" s="36">
        <f t="shared" si="92"/>
        <v>1.641</v>
      </c>
      <c r="R30" s="34">
        <f t="shared" si="92"/>
        <v>0.57450000000000001</v>
      </c>
      <c r="S30" s="35">
        <f t="shared" si="92"/>
        <v>0.64249999999999996</v>
      </c>
      <c r="T30" s="35">
        <f t="shared" si="92"/>
        <v>0.79300000000000004</v>
      </c>
      <c r="U30" s="35">
        <f t="shared" si="92"/>
        <v>0.90549999999999997</v>
      </c>
      <c r="V30" s="35">
        <f t="shared" si="92"/>
        <v>1.0335000000000001</v>
      </c>
      <c r="W30" s="35">
        <f t="shared" si="92"/>
        <v>1.2250000000000001</v>
      </c>
      <c r="X30" s="35">
        <f t="shared" si="92"/>
        <v>1.3574999999999999</v>
      </c>
      <c r="Y30" s="36">
        <f t="shared" si="92"/>
        <v>1.641</v>
      </c>
      <c r="Z30" s="34">
        <f t="shared" si="92"/>
        <v>0.57450000000000001</v>
      </c>
      <c r="AA30" s="35">
        <f t="shared" si="92"/>
        <v>0.64249999999999996</v>
      </c>
      <c r="AB30" s="35">
        <f t="shared" si="92"/>
        <v>0.79300000000000004</v>
      </c>
      <c r="AC30" s="35">
        <f t="shared" si="92"/>
        <v>0.90549999999999997</v>
      </c>
      <c r="AD30" s="35">
        <f t="shared" si="92"/>
        <v>1.0335000000000001</v>
      </c>
      <c r="AE30" s="35">
        <f t="shared" si="92"/>
        <v>1.2250000000000001</v>
      </c>
      <c r="AF30" s="35">
        <f t="shared" si="92"/>
        <v>1.3574999999999999</v>
      </c>
      <c r="AG30" s="36">
        <f t="shared" si="92"/>
        <v>1.641</v>
      </c>
      <c r="AH30" s="38" t="s">
        <v>1</v>
      </c>
    </row>
    <row r="31" spans="1:34" ht="18.75" customHeight="1" x14ac:dyDescent="0.2">
      <c r="A31" s="26" t="s">
        <v>40</v>
      </c>
      <c r="B31" s="34">
        <f t="shared" ref="B31:AG31" si="93">B30+B14+B13</f>
        <v>0.67449999999999999</v>
      </c>
      <c r="C31" s="35">
        <f t="shared" si="93"/>
        <v>0.74249999999999994</v>
      </c>
      <c r="D31" s="35">
        <f t="shared" si="93"/>
        <v>0.89300000000000002</v>
      </c>
      <c r="E31" s="35">
        <f t="shared" si="93"/>
        <v>1.0055000000000001</v>
      </c>
      <c r="F31" s="35">
        <f t="shared" si="93"/>
        <v>1.1335000000000002</v>
      </c>
      <c r="G31" s="35">
        <f t="shared" si="93"/>
        <v>1.3250000000000002</v>
      </c>
      <c r="H31" s="35">
        <f t="shared" si="93"/>
        <v>1.4575</v>
      </c>
      <c r="I31" s="36">
        <f t="shared" si="93"/>
        <v>1.7410000000000001</v>
      </c>
      <c r="J31" s="34">
        <f t="shared" si="93"/>
        <v>0.67449999999999999</v>
      </c>
      <c r="K31" s="35">
        <f t="shared" si="93"/>
        <v>0.74249999999999994</v>
      </c>
      <c r="L31" s="35">
        <f t="shared" si="93"/>
        <v>0.89300000000000002</v>
      </c>
      <c r="M31" s="35">
        <f t="shared" si="93"/>
        <v>1.0055000000000001</v>
      </c>
      <c r="N31" s="35">
        <f t="shared" si="93"/>
        <v>1.1335000000000002</v>
      </c>
      <c r="O31" s="35">
        <f t="shared" si="93"/>
        <v>1.3250000000000002</v>
      </c>
      <c r="P31" s="35">
        <f t="shared" si="93"/>
        <v>1.4575</v>
      </c>
      <c r="Q31" s="36">
        <f t="shared" si="93"/>
        <v>1.7410000000000001</v>
      </c>
      <c r="R31" s="34">
        <f t="shared" si="93"/>
        <v>0.67449999999999999</v>
      </c>
      <c r="S31" s="35">
        <f t="shared" si="93"/>
        <v>0.74249999999999994</v>
      </c>
      <c r="T31" s="35">
        <f t="shared" si="93"/>
        <v>0.89300000000000002</v>
      </c>
      <c r="U31" s="35">
        <f t="shared" si="93"/>
        <v>1.0055000000000001</v>
      </c>
      <c r="V31" s="35">
        <f t="shared" si="93"/>
        <v>1.1335000000000002</v>
      </c>
      <c r="W31" s="35">
        <f t="shared" si="93"/>
        <v>1.3250000000000002</v>
      </c>
      <c r="X31" s="35">
        <f t="shared" si="93"/>
        <v>1.4575</v>
      </c>
      <c r="Y31" s="36">
        <f t="shared" si="93"/>
        <v>1.7410000000000001</v>
      </c>
      <c r="Z31" s="34">
        <f t="shared" si="93"/>
        <v>0.67449999999999999</v>
      </c>
      <c r="AA31" s="35">
        <f t="shared" si="93"/>
        <v>0.74249999999999994</v>
      </c>
      <c r="AB31" s="35">
        <f t="shared" si="93"/>
        <v>0.89300000000000002</v>
      </c>
      <c r="AC31" s="35">
        <f t="shared" si="93"/>
        <v>1.0055000000000001</v>
      </c>
      <c r="AD31" s="35">
        <f t="shared" si="93"/>
        <v>1.1335000000000002</v>
      </c>
      <c r="AE31" s="35">
        <f t="shared" si="93"/>
        <v>1.3250000000000002</v>
      </c>
      <c r="AF31" s="35">
        <f t="shared" si="93"/>
        <v>1.4575</v>
      </c>
      <c r="AG31" s="36">
        <f t="shared" si="93"/>
        <v>1.7410000000000001</v>
      </c>
      <c r="AH31" s="38" t="s">
        <v>1</v>
      </c>
    </row>
    <row r="32" spans="1:34" ht="18.75" customHeight="1" x14ac:dyDescent="0.2">
      <c r="A32" s="26" t="s">
        <v>30</v>
      </c>
      <c r="B32" s="48" t="str">
        <f t="shared" ref="B32:I32" si="94">IF($G$9&lt;$A$45,"nein","ja")</f>
        <v>nein</v>
      </c>
      <c r="C32" s="49" t="str">
        <f t="shared" si="94"/>
        <v>nein</v>
      </c>
      <c r="D32" s="49" t="str">
        <f t="shared" si="94"/>
        <v>nein</v>
      </c>
      <c r="E32" s="49" t="str">
        <f t="shared" si="94"/>
        <v>nein</v>
      </c>
      <c r="F32" s="49" t="str">
        <f t="shared" si="94"/>
        <v>nein</v>
      </c>
      <c r="G32" s="49" t="str">
        <f t="shared" si="94"/>
        <v>nein</v>
      </c>
      <c r="H32" s="49" t="str">
        <f t="shared" si="94"/>
        <v>nein</v>
      </c>
      <c r="I32" s="50" t="str">
        <f t="shared" si="94"/>
        <v>nein</v>
      </c>
      <c r="J32" s="48" t="str">
        <f t="shared" ref="J32:Y34" si="95">IF($O$9&lt;$A$45,"nein","ja")</f>
        <v>nein</v>
      </c>
      <c r="K32" s="49" t="str">
        <f t="shared" si="95"/>
        <v>nein</v>
      </c>
      <c r="L32" s="49" t="str">
        <f t="shared" si="95"/>
        <v>nein</v>
      </c>
      <c r="M32" s="49" t="str">
        <f t="shared" si="95"/>
        <v>nein</v>
      </c>
      <c r="N32" s="49" t="str">
        <f t="shared" si="95"/>
        <v>nein</v>
      </c>
      <c r="O32" s="49" t="str">
        <f t="shared" si="95"/>
        <v>nein</v>
      </c>
      <c r="P32" s="49" t="str">
        <f t="shared" si="95"/>
        <v>nein</v>
      </c>
      <c r="Q32" s="50" t="str">
        <f t="shared" si="95"/>
        <v>nein</v>
      </c>
      <c r="R32" s="48" t="str">
        <f t="shared" ref="R32:Y32" si="96">IF($W$9&lt;$A$45,"nein","ja")</f>
        <v>ja</v>
      </c>
      <c r="S32" s="49" t="str">
        <f t="shared" si="96"/>
        <v>ja</v>
      </c>
      <c r="T32" s="49" t="str">
        <f t="shared" si="96"/>
        <v>ja</v>
      </c>
      <c r="U32" s="49" t="str">
        <f t="shared" si="96"/>
        <v>ja</v>
      </c>
      <c r="V32" s="49" t="str">
        <f t="shared" si="96"/>
        <v>ja</v>
      </c>
      <c r="W32" s="49" t="str">
        <f t="shared" si="96"/>
        <v>ja</v>
      </c>
      <c r="X32" s="49" t="str">
        <f t="shared" si="96"/>
        <v>ja</v>
      </c>
      <c r="Y32" s="50" t="str">
        <f t="shared" si="96"/>
        <v>ja</v>
      </c>
      <c r="Z32" s="48" t="str">
        <f t="shared" ref="Z32:AG32" si="97">IF($Z$9&lt;$A$45,"nein","ja")</f>
        <v>ja</v>
      </c>
      <c r="AA32" s="49" t="str">
        <f t="shared" si="97"/>
        <v>ja</v>
      </c>
      <c r="AB32" s="49" t="str">
        <f t="shared" si="97"/>
        <v>ja</v>
      </c>
      <c r="AC32" s="49" t="str">
        <f t="shared" si="97"/>
        <v>ja</v>
      </c>
      <c r="AD32" s="49" t="str">
        <f t="shared" si="97"/>
        <v>ja</v>
      </c>
      <c r="AE32" s="49" t="str">
        <f t="shared" si="97"/>
        <v>ja</v>
      </c>
      <c r="AF32" s="49" t="str">
        <f t="shared" si="97"/>
        <v>ja</v>
      </c>
      <c r="AG32" s="50" t="str">
        <f t="shared" si="97"/>
        <v>ja</v>
      </c>
      <c r="AH32" s="51" t="s">
        <v>16</v>
      </c>
    </row>
    <row r="33" spans="1:34" ht="18.75" customHeight="1" x14ac:dyDescent="0.2">
      <c r="A33" s="43" t="s">
        <v>41</v>
      </c>
      <c r="B33" s="48" t="str">
        <f t="shared" ref="B33:AG33" si="98">IF(B32="nein","--",IF(B31&gt;$A$44,"ja","nein"))</f>
        <v>--</v>
      </c>
      <c r="C33" s="49" t="str">
        <f t="shared" si="98"/>
        <v>--</v>
      </c>
      <c r="D33" s="49" t="str">
        <f t="shared" si="98"/>
        <v>--</v>
      </c>
      <c r="E33" s="49" t="str">
        <f t="shared" si="98"/>
        <v>--</v>
      </c>
      <c r="F33" s="49" t="str">
        <f t="shared" si="98"/>
        <v>--</v>
      </c>
      <c r="G33" s="49" t="str">
        <f t="shared" si="98"/>
        <v>--</v>
      </c>
      <c r="H33" s="49" t="str">
        <f t="shared" si="98"/>
        <v>--</v>
      </c>
      <c r="I33" s="50" t="str">
        <f t="shared" si="98"/>
        <v>--</v>
      </c>
      <c r="J33" s="48" t="str">
        <f t="shared" si="98"/>
        <v>--</v>
      </c>
      <c r="K33" s="49" t="str">
        <f t="shared" si="98"/>
        <v>--</v>
      </c>
      <c r="L33" s="49" t="str">
        <f t="shared" si="98"/>
        <v>--</v>
      </c>
      <c r="M33" s="49" t="str">
        <f t="shared" si="98"/>
        <v>--</v>
      </c>
      <c r="N33" s="49" t="str">
        <f t="shared" si="98"/>
        <v>--</v>
      </c>
      <c r="O33" s="49" t="str">
        <f t="shared" si="98"/>
        <v>--</v>
      </c>
      <c r="P33" s="49" t="str">
        <f t="shared" si="98"/>
        <v>--</v>
      </c>
      <c r="Q33" s="50" t="str">
        <f t="shared" si="98"/>
        <v>--</v>
      </c>
      <c r="R33" s="48" t="str">
        <f t="shared" si="98"/>
        <v>nein</v>
      </c>
      <c r="S33" s="49" t="str">
        <f t="shared" si="98"/>
        <v>nein</v>
      </c>
      <c r="T33" s="49" t="str">
        <f t="shared" si="98"/>
        <v>ja</v>
      </c>
      <c r="U33" s="49" t="str">
        <f t="shared" si="98"/>
        <v>ja</v>
      </c>
      <c r="V33" s="49" t="str">
        <f t="shared" si="98"/>
        <v>ja</v>
      </c>
      <c r="W33" s="49" t="str">
        <f t="shared" si="98"/>
        <v>ja</v>
      </c>
      <c r="X33" s="49" t="str">
        <f t="shared" si="98"/>
        <v>ja</v>
      </c>
      <c r="Y33" s="50" t="str">
        <f t="shared" si="98"/>
        <v>ja</v>
      </c>
      <c r="Z33" s="48" t="str">
        <f t="shared" si="98"/>
        <v>nein</v>
      </c>
      <c r="AA33" s="49" t="str">
        <f t="shared" si="98"/>
        <v>nein</v>
      </c>
      <c r="AB33" s="49" t="str">
        <f t="shared" si="98"/>
        <v>ja</v>
      </c>
      <c r="AC33" s="49" t="str">
        <f t="shared" si="98"/>
        <v>ja</v>
      </c>
      <c r="AD33" s="49" t="str">
        <f t="shared" si="98"/>
        <v>ja</v>
      </c>
      <c r="AE33" s="49" t="str">
        <f t="shared" si="98"/>
        <v>ja</v>
      </c>
      <c r="AF33" s="49" t="str">
        <f t="shared" si="98"/>
        <v>ja</v>
      </c>
      <c r="AG33" s="50" t="str">
        <f t="shared" si="98"/>
        <v>ja</v>
      </c>
      <c r="AH33" s="51" t="s">
        <v>16</v>
      </c>
    </row>
    <row r="34" spans="1:34" ht="18.75" customHeight="1" x14ac:dyDescent="0.2">
      <c r="A34" s="43" t="s">
        <v>31</v>
      </c>
      <c r="B34" s="52" t="str">
        <f>$A48</f>
        <v>nein</v>
      </c>
      <c r="C34" s="53" t="str">
        <f t="shared" ref="C34:AG34" si="99">$A48</f>
        <v>nein</v>
      </c>
      <c r="D34" s="53" t="str">
        <f t="shared" si="99"/>
        <v>nein</v>
      </c>
      <c r="E34" s="53" t="str">
        <f t="shared" si="99"/>
        <v>nein</v>
      </c>
      <c r="F34" s="53" t="str">
        <f t="shared" si="99"/>
        <v>nein</v>
      </c>
      <c r="G34" s="53" t="str">
        <f t="shared" si="99"/>
        <v>nein</v>
      </c>
      <c r="H34" s="53" t="str">
        <f t="shared" si="99"/>
        <v>nein</v>
      </c>
      <c r="I34" s="54" t="str">
        <f t="shared" si="99"/>
        <v>nein</v>
      </c>
      <c r="J34" s="52" t="str">
        <f t="shared" si="99"/>
        <v>nein</v>
      </c>
      <c r="K34" s="53" t="str">
        <f t="shared" si="99"/>
        <v>nein</v>
      </c>
      <c r="L34" s="53" t="str">
        <f t="shared" si="99"/>
        <v>nein</v>
      </c>
      <c r="M34" s="53" t="str">
        <f t="shared" si="99"/>
        <v>nein</v>
      </c>
      <c r="N34" s="53" t="str">
        <f t="shared" si="99"/>
        <v>nein</v>
      </c>
      <c r="O34" s="53" t="str">
        <f t="shared" si="99"/>
        <v>nein</v>
      </c>
      <c r="P34" s="53" t="str">
        <f t="shared" si="99"/>
        <v>nein</v>
      </c>
      <c r="Q34" s="54" t="str">
        <f t="shared" si="99"/>
        <v>nein</v>
      </c>
      <c r="R34" s="52" t="str">
        <f t="shared" si="99"/>
        <v>nein</v>
      </c>
      <c r="S34" s="53" t="str">
        <f t="shared" si="99"/>
        <v>nein</v>
      </c>
      <c r="T34" s="55" t="str">
        <f t="shared" si="99"/>
        <v>nein</v>
      </c>
      <c r="U34" s="55" t="str">
        <f t="shared" si="99"/>
        <v>nein</v>
      </c>
      <c r="V34" s="55" t="str">
        <f t="shared" si="99"/>
        <v>nein</v>
      </c>
      <c r="W34" s="55" t="str">
        <f t="shared" si="99"/>
        <v>nein</v>
      </c>
      <c r="X34" s="55" t="str">
        <f t="shared" si="99"/>
        <v>nein</v>
      </c>
      <c r="Y34" s="56" t="str">
        <f t="shared" si="99"/>
        <v>nein</v>
      </c>
      <c r="Z34" s="52" t="str">
        <f t="shared" si="99"/>
        <v>nein</v>
      </c>
      <c r="AA34" s="53" t="str">
        <f t="shared" si="99"/>
        <v>nein</v>
      </c>
      <c r="AB34" s="55" t="str">
        <f t="shared" si="99"/>
        <v>nein</v>
      </c>
      <c r="AC34" s="55" t="str">
        <f t="shared" si="99"/>
        <v>nein</v>
      </c>
      <c r="AD34" s="55" t="str">
        <f t="shared" si="99"/>
        <v>nein</v>
      </c>
      <c r="AE34" s="55" t="str">
        <f t="shared" si="99"/>
        <v>nein</v>
      </c>
      <c r="AF34" s="55" t="str">
        <f t="shared" si="99"/>
        <v>nein</v>
      </c>
      <c r="AG34" s="56" t="str">
        <f t="shared" si="99"/>
        <v>nein</v>
      </c>
      <c r="AH34" s="51" t="s">
        <v>16</v>
      </c>
    </row>
    <row r="35" spans="1:34" ht="18.75" customHeight="1" x14ac:dyDescent="0.2">
      <c r="A35" s="19" t="s">
        <v>18</v>
      </c>
      <c r="B35" s="34">
        <f t="shared" ref="B35:AG35" si="100">B31*B28</f>
        <v>0.53959999999999997</v>
      </c>
      <c r="C35" s="35">
        <f t="shared" si="100"/>
        <v>0.63112499999999994</v>
      </c>
      <c r="D35" s="35">
        <f t="shared" si="100"/>
        <v>1.1609</v>
      </c>
      <c r="E35" s="35">
        <f t="shared" si="100"/>
        <v>1.4077</v>
      </c>
      <c r="F35" s="35">
        <f t="shared" si="100"/>
        <v>1.7002500000000003</v>
      </c>
      <c r="G35" s="35">
        <f t="shared" si="100"/>
        <v>2.2525000000000004</v>
      </c>
      <c r="H35" s="35">
        <f t="shared" si="100"/>
        <v>2.76925</v>
      </c>
      <c r="I35" s="36">
        <f t="shared" si="100"/>
        <v>3.74315</v>
      </c>
      <c r="J35" s="34">
        <f t="shared" si="100"/>
        <v>0.60704999999999998</v>
      </c>
      <c r="K35" s="35">
        <f t="shared" si="100"/>
        <v>0.70537499999999986</v>
      </c>
      <c r="L35" s="35">
        <f t="shared" si="100"/>
        <v>1.1609</v>
      </c>
      <c r="M35" s="35">
        <f t="shared" si="100"/>
        <v>1.4077</v>
      </c>
      <c r="N35" s="35">
        <f t="shared" si="100"/>
        <v>1.7002500000000003</v>
      </c>
      <c r="O35" s="35">
        <f t="shared" si="100"/>
        <v>2.2525000000000004</v>
      </c>
      <c r="P35" s="35">
        <f t="shared" si="100"/>
        <v>2.76925</v>
      </c>
      <c r="Q35" s="36">
        <f t="shared" si="100"/>
        <v>3.74315</v>
      </c>
      <c r="R35" s="34">
        <f t="shared" si="100"/>
        <v>0.80940000000000001</v>
      </c>
      <c r="S35" s="35">
        <f t="shared" si="100"/>
        <v>0.92812499999999987</v>
      </c>
      <c r="T35" s="35">
        <f t="shared" si="100"/>
        <v>1.5181</v>
      </c>
      <c r="U35" s="35">
        <f t="shared" si="100"/>
        <v>1.8099000000000001</v>
      </c>
      <c r="V35" s="35">
        <f t="shared" si="100"/>
        <v>2.1536500000000003</v>
      </c>
      <c r="W35" s="35">
        <f t="shared" si="100"/>
        <v>2.7825000000000006</v>
      </c>
      <c r="X35" s="35">
        <f t="shared" si="100"/>
        <v>3.3522499999999997</v>
      </c>
      <c r="Y35" s="36">
        <f t="shared" si="100"/>
        <v>4.4395499999999997</v>
      </c>
      <c r="Z35" s="34">
        <f t="shared" si="100"/>
        <v>0.80940000000000001</v>
      </c>
      <c r="AA35" s="35">
        <f t="shared" si="100"/>
        <v>0.92812499999999987</v>
      </c>
      <c r="AB35" s="35">
        <f t="shared" si="100"/>
        <v>1.5181</v>
      </c>
      <c r="AC35" s="35">
        <f t="shared" si="100"/>
        <v>1.8099000000000001</v>
      </c>
      <c r="AD35" s="35">
        <f t="shared" si="100"/>
        <v>2.1536500000000003</v>
      </c>
      <c r="AE35" s="35">
        <f t="shared" si="100"/>
        <v>2.7825000000000006</v>
      </c>
      <c r="AF35" s="35">
        <f t="shared" si="100"/>
        <v>3.3522499999999997</v>
      </c>
      <c r="AG35" s="36">
        <f t="shared" si="100"/>
        <v>4.4395499999999997</v>
      </c>
      <c r="AH35" s="18" t="s">
        <v>19</v>
      </c>
    </row>
    <row r="36" spans="1:34" ht="18.75" customHeight="1" x14ac:dyDescent="0.2">
      <c r="A36" s="26" t="s">
        <v>36</v>
      </c>
      <c r="B36" s="34">
        <f t="shared" ref="B36:AG36" si="101">B28*B13</f>
        <v>0</v>
      </c>
      <c r="C36" s="35">
        <f t="shared" si="101"/>
        <v>0</v>
      </c>
      <c r="D36" s="35">
        <f t="shared" si="101"/>
        <v>0</v>
      </c>
      <c r="E36" s="35">
        <f t="shared" si="101"/>
        <v>0</v>
      </c>
      <c r="F36" s="35">
        <f t="shared" si="101"/>
        <v>0</v>
      </c>
      <c r="G36" s="35">
        <f t="shared" si="101"/>
        <v>0</v>
      </c>
      <c r="H36" s="35">
        <f t="shared" si="101"/>
        <v>0</v>
      </c>
      <c r="I36" s="36">
        <f t="shared" si="101"/>
        <v>0</v>
      </c>
      <c r="J36" s="34">
        <f t="shared" si="101"/>
        <v>0</v>
      </c>
      <c r="K36" s="35">
        <f t="shared" si="101"/>
        <v>0</v>
      </c>
      <c r="L36" s="35">
        <f t="shared" si="101"/>
        <v>0</v>
      </c>
      <c r="M36" s="35">
        <f t="shared" si="101"/>
        <v>0</v>
      </c>
      <c r="N36" s="35">
        <f t="shared" si="101"/>
        <v>0</v>
      </c>
      <c r="O36" s="35">
        <f t="shared" si="101"/>
        <v>0</v>
      </c>
      <c r="P36" s="35">
        <f t="shared" si="101"/>
        <v>0</v>
      </c>
      <c r="Q36" s="36">
        <f t="shared" si="101"/>
        <v>0</v>
      </c>
      <c r="R36" s="34">
        <f t="shared" si="101"/>
        <v>0</v>
      </c>
      <c r="S36" s="35">
        <f t="shared" si="101"/>
        <v>0</v>
      </c>
      <c r="T36" s="35">
        <f t="shared" si="101"/>
        <v>0</v>
      </c>
      <c r="U36" s="35">
        <f t="shared" si="101"/>
        <v>0</v>
      </c>
      <c r="V36" s="35">
        <f t="shared" si="101"/>
        <v>0</v>
      </c>
      <c r="W36" s="35">
        <f t="shared" si="101"/>
        <v>0</v>
      </c>
      <c r="X36" s="35">
        <f t="shared" si="101"/>
        <v>0</v>
      </c>
      <c r="Y36" s="36">
        <f t="shared" si="101"/>
        <v>0</v>
      </c>
      <c r="Z36" s="34">
        <f t="shared" si="101"/>
        <v>0</v>
      </c>
      <c r="AA36" s="35">
        <f t="shared" si="101"/>
        <v>0</v>
      </c>
      <c r="AB36" s="35">
        <f t="shared" si="101"/>
        <v>0</v>
      </c>
      <c r="AC36" s="35">
        <f t="shared" si="101"/>
        <v>0</v>
      </c>
      <c r="AD36" s="35">
        <f t="shared" si="101"/>
        <v>0</v>
      </c>
      <c r="AE36" s="35">
        <f t="shared" si="101"/>
        <v>0</v>
      </c>
      <c r="AF36" s="35">
        <f t="shared" si="101"/>
        <v>0</v>
      </c>
      <c r="AG36" s="36">
        <f t="shared" si="101"/>
        <v>0</v>
      </c>
      <c r="AH36" s="18" t="s">
        <v>19</v>
      </c>
    </row>
    <row r="37" spans="1:34" ht="18.75" customHeight="1" x14ac:dyDescent="0.2">
      <c r="A37" s="26" t="s">
        <v>37</v>
      </c>
      <c r="B37" s="34">
        <f t="shared" ref="B37:AG37" si="102">IF(B32="nein",B28*B14,IF($A$44=0,(B28-2*$A$43)*B14,B28*B14))</f>
        <v>8.0000000000000016E-2</v>
      </c>
      <c r="C37" s="35">
        <f t="shared" si="102"/>
        <v>8.5000000000000006E-2</v>
      </c>
      <c r="D37" s="35">
        <f t="shared" si="102"/>
        <v>0.13</v>
      </c>
      <c r="E37" s="35">
        <f t="shared" si="102"/>
        <v>0.13999999999999999</v>
      </c>
      <c r="F37" s="35">
        <f t="shared" si="102"/>
        <v>0.15000000000000002</v>
      </c>
      <c r="G37" s="35">
        <f t="shared" si="102"/>
        <v>0.17</v>
      </c>
      <c r="H37" s="35">
        <f t="shared" si="102"/>
        <v>0.19</v>
      </c>
      <c r="I37" s="36">
        <f t="shared" si="102"/>
        <v>0.215</v>
      </c>
      <c r="J37" s="34">
        <f t="shared" si="102"/>
        <v>9.0000000000000011E-2</v>
      </c>
      <c r="K37" s="35">
        <f t="shared" si="102"/>
        <v>9.5000000000000001E-2</v>
      </c>
      <c r="L37" s="35">
        <f t="shared" si="102"/>
        <v>0.13</v>
      </c>
      <c r="M37" s="35">
        <f t="shared" si="102"/>
        <v>0.13999999999999999</v>
      </c>
      <c r="N37" s="35">
        <f t="shared" si="102"/>
        <v>0.15000000000000002</v>
      </c>
      <c r="O37" s="35">
        <f t="shared" si="102"/>
        <v>0.17</v>
      </c>
      <c r="P37" s="35">
        <f t="shared" si="102"/>
        <v>0.19</v>
      </c>
      <c r="Q37" s="36">
        <f t="shared" si="102"/>
        <v>0.215</v>
      </c>
      <c r="R37" s="34">
        <f t="shared" si="102"/>
        <v>0.12</v>
      </c>
      <c r="S37" s="35">
        <f t="shared" si="102"/>
        <v>0.125</v>
      </c>
      <c r="T37" s="35">
        <f t="shared" si="102"/>
        <v>0.17</v>
      </c>
      <c r="U37" s="35">
        <f t="shared" si="102"/>
        <v>0.18000000000000002</v>
      </c>
      <c r="V37" s="35">
        <f t="shared" si="102"/>
        <v>0.19</v>
      </c>
      <c r="W37" s="35">
        <f t="shared" si="102"/>
        <v>0.21000000000000002</v>
      </c>
      <c r="X37" s="35">
        <f t="shared" si="102"/>
        <v>0.22999999999999998</v>
      </c>
      <c r="Y37" s="36">
        <f t="shared" si="102"/>
        <v>0.255</v>
      </c>
      <c r="Z37" s="34">
        <f t="shared" si="102"/>
        <v>0.12</v>
      </c>
      <c r="AA37" s="35">
        <f t="shared" si="102"/>
        <v>0.125</v>
      </c>
      <c r="AB37" s="35">
        <f t="shared" si="102"/>
        <v>0.17</v>
      </c>
      <c r="AC37" s="35">
        <f t="shared" si="102"/>
        <v>0.18000000000000002</v>
      </c>
      <c r="AD37" s="35">
        <f t="shared" si="102"/>
        <v>0.19</v>
      </c>
      <c r="AE37" s="35">
        <f t="shared" si="102"/>
        <v>0.21000000000000002</v>
      </c>
      <c r="AF37" s="35">
        <f t="shared" si="102"/>
        <v>0.22999999999999998</v>
      </c>
      <c r="AG37" s="36">
        <f t="shared" si="102"/>
        <v>0.255</v>
      </c>
      <c r="AH37" s="18" t="s">
        <v>19</v>
      </c>
    </row>
    <row r="38" spans="1:34" ht="18.75" customHeight="1" thickBot="1" x14ac:dyDescent="0.25">
      <c r="A38" s="57" t="s">
        <v>38</v>
      </c>
      <c r="B38" s="58">
        <f t="shared" ref="B38:AG38" si="103">IF(B32="nein",B30*B28-(B11/1000/2)^2*PI(),IF(AND(B33="ja",B34="ja"),B30*B28-(B11/1000/2)^2*PI(),B30*B28-(B11/1000/2)^2*PI()-IF(B30-($A$44-B14-B13)&gt;0,2*(B30-($A$44-B14-B13))*$A$43,0)))</f>
        <v>0.38938461879410474</v>
      </c>
      <c r="C38" s="59">
        <f t="shared" si="103"/>
        <v>0.44714519645783657</v>
      </c>
      <c r="D38" s="59">
        <f t="shared" si="103"/>
        <v>0.8453920953981765</v>
      </c>
      <c r="E38" s="59">
        <f t="shared" si="103"/>
        <v>1.0025802105653938</v>
      </c>
      <c r="F38" s="59">
        <f t="shared" si="103"/>
        <v>1.1795664142194697</v>
      </c>
      <c r="G38" s="59">
        <f t="shared" si="103"/>
        <v>1.4742876622650161</v>
      </c>
      <c r="H38" s="59">
        <f t="shared" si="103"/>
        <v>1.7938518366025513</v>
      </c>
      <c r="I38" s="60">
        <f t="shared" si="103"/>
        <v>2.3205217839600829</v>
      </c>
      <c r="J38" s="58">
        <f t="shared" si="103"/>
        <v>0.44683461879410474</v>
      </c>
      <c r="K38" s="59">
        <f t="shared" si="103"/>
        <v>0.51139519645783649</v>
      </c>
      <c r="L38" s="59">
        <f t="shared" si="103"/>
        <v>0.8453920953981765</v>
      </c>
      <c r="M38" s="59">
        <f t="shared" si="103"/>
        <v>1.0025802105653938</v>
      </c>
      <c r="N38" s="59">
        <f t="shared" si="103"/>
        <v>1.1795664142194697</v>
      </c>
      <c r="O38" s="59">
        <f t="shared" si="103"/>
        <v>1.4742876622650161</v>
      </c>
      <c r="P38" s="59">
        <f t="shared" si="103"/>
        <v>1.7938518366025513</v>
      </c>
      <c r="Q38" s="60">
        <f t="shared" si="103"/>
        <v>2.3205217839600829</v>
      </c>
      <c r="R38" s="58">
        <f t="shared" si="103"/>
        <v>0.6191846187941048</v>
      </c>
      <c r="S38" s="59">
        <f t="shared" si="103"/>
        <v>0.70414519645783658</v>
      </c>
      <c r="T38" s="59">
        <f t="shared" si="103"/>
        <v>1.1532920953981762</v>
      </c>
      <c r="U38" s="59">
        <f t="shared" si="103"/>
        <v>1.3442302105653938</v>
      </c>
      <c r="V38" s="59">
        <f t="shared" si="103"/>
        <v>1.5596164142194697</v>
      </c>
      <c r="W38" s="59">
        <f t="shared" si="103"/>
        <v>1.9117876622650163</v>
      </c>
      <c r="X38" s="59">
        <f t="shared" si="103"/>
        <v>2.2711018366025515</v>
      </c>
      <c r="Y38" s="60">
        <f t="shared" si="103"/>
        <v>2.8828217839600834</v>
      </c>
      <c r="Z38" s="58">
        <f t="shared" si="103"/>
        <v>0.6191846187941048</v>
      </c>
      <c r="AA38" s="59">
        <f t="shared" si="103"/>
        <v>0.70414519645783658</v>
      </c>
      <c r="AB38" s="59">
        <f t="shared" si="103"/>
        <v>1.1532920953981762</v>
      </c>
      <c r="AC38" s="59">
        <f t="shared" si="103"/>
        <v>1.3442302105653938</v>
      </c>
      <c r="AD38" s="59">
        <f t="shared" si="103"/>
        <v>1.5596164142194697</v>
      </c>
      <c r="AE38" s="59">
        <f t="shared" si="103"/>
        <v>1.9117876622650163</v>
      </c>
      <c r="AF38" s="59">
        <f t="shared" si="103"/>
        <v>2.2711018366025515</v>
      </c>
      <c r="AG38" s="60">
        <f t="shared" si="103"/>
        <v>2.8828217839600834</v>
      </c>
      <c r="AH38" s="18" t="s">
        <v>19</v>
      </c>
    </row>
    <row r="39" spans="1:34" ht="165" customHeight="1" x14ac:dyDescent="0.2"/>
    <row r="40" spans="1:34" s="62" customFormat="1" ht="12" customHeight="1" x14ac:dyDescent="0.2">
      <c r="A40" s="148" t="s">
        <v>45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56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49" t="s">
        <v>88</v>
      </c>
    </row>
    <row r="42" spans="1:34" hidden="1" x14ac:dyDescent="0.2">
      <c r="A42" s="63">
        <f>'Seite 1, Grabenskizzen'!$J$35</f>
        <v>0.15</v>
      </c>
    </row>
    <row r="43" spans="1:34" hidden="1" x14ac:dyDescent="0.2">
      <c r="A43" s="63">
        <f>'Seite 1, Grabenskizzen'!$J$36</f>
        <v>0.05</v>
      </c>
    </row>
    <row r="44" spans="1:34" hidden="1" x14ac:dyDescent="0.2">
      <c r="A44" s="63">
        <f>'Seite 1, Grabenskizzen'!$J$38</f>
        <v>0.8</v>
      </c>
    </row>
    <row r="45" spans="1:34" hidden="1" x14ac:dyDescent="0.2">
      <c r="A45" s="63">
        <f>'Seite 1, Grabenskizzen'!$J$39</f>
        <v>1.4</v>
      </c>
    </row>
    <row r="46" spans="1:34" hidden="1" x14ac:dyDescent="0.2">
      <c r="A46" s="63">
        <f>'Seite 1, Grabenskizzen'!$J$41</f>
        <v>0</v>
      </c>
    </row>
    <row r="47" spans="1:34" hidden="1" x14ac:dyDescent="0.2">
      <c r="A47" s="63">
        <f>'Seite 1, Grabenskizzen'!$J$42</f>
        <v>0.1</v>
      </c>
    </row>
    <row r="48" spans="1:34" hidden="1" x14ac:dyDescent="0.2">
      <c r="A48" s="64" t="str">
        <f>'Seite 1, Grabenskizzen'!$J$46</f>
        <v>nein</v>
      </c>
    </row>
  </sheetData>
  <sheetProtection algorithmName="SHA-512" hashValue="6r7LhJTk/18oacXXa6BiJtYJ7EJlsurGW5f3QaztKhrJOheK0+1tGIP6wg829zASPShvFngMoH7YyB6ypi8TfA==" saltValue="E2+TEx7vO+omp/QSIkJztA==" spinCount="100000" sheet="1" objects="1" scenarios="1" selectLockedCells="1"/>
  <mergeCells count="20">
    <mergeCell ref="E9:F9"/>
    <mergeCell ref="B8:F8"/>
    <mergeCell ref="J8:N8"/>
    <mergeCell ref="M9:N9"/>
    <mergeCell ref="B9:D9"/>
    <mergeCell ref="J9:L9"/>
    <mergeCell ref="G8:I8"/>
    <mergeCell ref="G9:I9"/>
    <mergeCell ref="AE9:AG9"/>
    <mergeCell ref="Z9:AB9"/>
    <mergeCell ref="AC9:AD9"/>
    <mergeCell ref="W8:Y8"/>
    <mergeCell ref="Z8:AD8"/>
    <mergeCell ref="AE8:AG8"/>
    <mergeCell ref="O9:Q9"/>
    <mergeCell ref="R9:T9"/>
    <mergeCell ref="O8:Q8"/>
    <mergeCell ref="W9:Y9"/>
    <mergeCell ref="R8:V8"/>
    <mergeCell ref="U9:V9"/>
  </mergeCells>
  <phoneticPr fontId="3" type="noConversion"/>
  <conditionalFormatting sqref="B32:AG33">
    <cfRule type="cellIs" dxfId="11" priority="1" stopIfTrue="1" operator="equal">
      <formula>"--"</formula>
    </cfRule>
    <cfRule type="cellIs" dxfId="10" priority="2" stopIfTrue="1" operator="equal">
      <formula>"nein"</formula>
    </cfRule>
    <cfRule type="cellIs" dxfId="9" priority="3" stopIfTrue="1" operator="equal">
      <formula>"ja"</formula>
    </cfRule>
  </conditionalFormatting>
  <pageMargins left="0.78740157480314965" right="0.39370078740157483" top="0.15748031496062992" bottom="0.19685039370078741" header="0" footer="0.19685039370078741"/>
  <pageSetup paperSize="8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6145" r:id="rId4">
          <objectPr defaultSize="0" autoPict="0" r:id="rId5">
            <anchor moveWithCells="1" sizeWithCells="1">
              <from>
                <xdr:col>27</xdr:col>
                <xdr:colOff>85725</xdr:colOff>
                <xdr:row>0</xdr:row>
                <xdr:rowOff>0</xdr:rowOff>
              </from>
              <to>
                <xdr:col>33</xdr:col>
                <xdr:colOff>323850</xdr:colOff>
                <xdr:row>0</xdr:row>
                <xdr:rowOff>0</xdr:rowOff>
              </to>
            </anchor>
          </objectPr>
        </oleObject>
      </mc:Choice>
      <mc:Fallback>
        <oleObject progId="PBrush" shapeId="61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AI48"/>
  <sheetViews>
    <sheetView zoomScale="75" zoomScaleNormal="75" workbookViewId="0">
      <selection activeCell="A8" sqref="A8"/>
    </sheetView>
  </sheetViews>
  <sheetFormatPr baseColWidth="10" defaultColWidth="12.5703125" defaultRowHeight="14.25" x14ac:dyDescent="0.2"/>
  <cols>
    <col min="1" max="1" width="18" style="5" customWidth="1"/>
    <col min="2" max="12" width="5.42578125" style="16" customWidth="1"/>
    <col min="13" max="33" width="5.42578125" style="5" customWidth="1"/>
    <col min="34" max="34" width="8.140625" style="5" customWidth="1"/>
    <col min="35" max="16384" width="12.5703125" style="5"/>
  </cols>
  <sheetData>
    <row r="1" spans="1:35" s="62" customFormat="1" ht="15" customHeight="1" x14ac:dyDescent="0.2"/>
    <row r="2" spans="1:35" s="62" customFormat="1" ht="12" customHeight="1" x14ac:dyDescent="0.2">
      <c r="A2" s="151" t="s">
        <v>42</v>
      </c>
      <c r="B2" s="151"/>
    </row>
    <row r="3" spans="1:35" ht="12" customHeight="1" x14ac:dyDescent="0.3">
      <c r="A3" s="152" t="s">
        <v>43</v>
      </c>
      <c r="B3" s="152"/>
      <c r="C3" s="3"/>
      <c r="D3" s="3"/>
      <c r="E3" s="4"/>
      <c r="F3" s="4"/>
      <c r="G3" s="4"/>
      <c r="H3" s="4"/>
      <c r="I3" s="5"/>
      <c r="J3" s="5"/>
      <c r="K3" s="5"/>
      <c r="L3" s="5"/>
      <c r="AI3" s="13"/>
    </row>
    <row r="4" spans="1:35" ht="3.95" customHeight="1" x14ac:dyDescent="0.3">
      <c r="A4" s="150"/>
      <c r="B4" s="150"/>
      <c r="C4" s="6"/>
      <c r="D4" s="10"/>
      <c r="E4" s="7"/>
      <c r="F4" s="8"/>
      <c r="G4" s="9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13"/>
    </row>
    <row r="5" spans="1:35" ht="18" customHeight="1" x14ac:dyDescent="0.3">
      <c r="A5" s="11"/>
      <c r="B5" s="12"/>
      <c r="C5" s="12"/>
      <c r="D5" s="13"/>
      <c r="E5" s="14"/>
      <c r="F5" s="4"/>
      <c r="G5" s="13"/>
      <c r="H5" s="13"/>
      <c r="I5" s="13"/>
      <c r="J5" s="14"/>
      <c r="K5" s="14"/>
      <c r="L5" s="13"/>
      <c r="M5" s="13"/>
      <c r="N5" s="13"/>
      <c r="O5" s="13"/>
      <c r="P5" s="7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5" ht="18" customHeight="1" x14ac:dyDescent="0.3">
      <c r="A6" s="15" t="s">
        <v>55</v>
      </c>
      <c r="B6" s="12"/>
      <c r="C6" s="12"/>
      <c r="D6" s="13"/>
      <c r="E6" s="14"/>
      <c r="F6" s="4"/>
      <c r="G6" s="13"/>
      <c r="H6" s="13"/>
      <c r="I6" s="14"/>
      <c r="J6" s="14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5" ht="18" customHeight="1" thickBot="1" x14ac:dyDescent="0.25"/>
    <row r="8" spans="1:35" ht="18.75" customHeight="1" thickBot="1" x14ac:dyDescent="0.25">
      <c r="A8" s="17" t="s">
        <v>23</v>
      </c>
      <c r="B8" s="203" t="s">
        <v>20</v>
      </c>
      <c r="C8" s="204"/>
      <c r="D8" s="204"/>
      <c r="E8" s="204"/>
      <c r="F8" s="205"/>
      <c r="G8" s="203" t="s">
        <v>21</v>
      </c>
      <c r="H8" s="204"/>
      <c r="I8" s="205"/>
      <c r="J8" s="203" t="s">
        <v>20</v>
      </c>
      <c r="K8" s="204"/>
      <c r="L8" s="204"/>
      <c r="M8" s="204"/>
      <c r="N8" s="205"/>
      <c r="O8" s="202" t="s">
        <v>21</v>
      </c>
      <c r="P8" s="202"/>
      <c r="Q8" s="202"/>
      <c r="R8" s="203" t="s">
        <v>20</v>
      </c>
      <c r="S8" s="204"/>
      <c r="T8" s="204"/>
      <c r="U8" s="204"/>
      <c r="V8" s="205"/>
      <c r="W8" s="202" t="s">
        <v>21</v>
      </c>
      <c r="X8" s="202"/>
      <c r="Y8" s="202"/>
      <c r="Z8" s="203" t="s">
        <v>20</v>
      </c>
      <c r="AA8" s="204"/>
      <c r="AB8" s="204"/>
      <c r="AC8" s="204"/>
      <c r="AD8" s="204"/>
      <c r="AE8" s="202" t="s">
        <v>21</v>
      </c>
      <c r="AF8" s="202"/>
      <c r="AG8" s="202"/>
      <c r="AH8" s="18"/>
    </row>
    <row r="9" spans="1:35" ht="18.75" customHeight="1" thickBot="1" x14ac:dyDescent="0.25">
      <c r="A9" s="19" t="s">
        <v>6</v>
      </c>
      <c r="B9" s="201">
        <v>0</v>
      </c>
      <c r="C9" s="199"/>
      <c r="D9" s="199"/>
      <c r="E9" s="199" t="s">
        <v>7</v>
      </c>
      <c r="F9" s="199"/>
      <c r="G9" s="199">
        <v>0.99990000000000001</v>
      </c>
      <c r="H9" s="199"/>
      <c r="I9" s="200"/>
      <c r="J9" s="201">
        <v>1</v>
      </c>
      <c r="K9" s="199"/>
      <c r="L9" s="199"/>
      <c r="M9" s="199" t="s">
        <v>7</v>
      </c>
      <c r="N9" s="199"/>
      <c r="O9" s="199">
        <v>1.3998999999999999</v>
      </c>
      <c r="P9" s="199"/>
      <c r="Q9" s="200"/>
      <c r="R9" s="201">
        <v>1.4</v>
      </c>
      <c r="S9" s="199"/>
      <c r="T9" s="199"/>
      <c r="U9" s="199" t="s">
        <v>7</v>
      </c>
      <c r="V9" s="199"/>
      <c r="W9" s="199">
        <v>3.9998999999999998</v>
      </c>
      <c r="X9" s="199"/>
      <c r="Y9" s="200"/>
      <c r="Z9" s="201">
        <v>4</v>
      </c>
      <c r="AA9" s="199"/>
      <c r="AB9" s="199"/>
      <c r="AC9" s="199" t="s">
        <v>22</v>
      </c>
      <c r="AD9" s="199"/>
      <c r="AE9" s="199"/>
      <c r="AF9" s="199"/>
      <c r="AG9" s="200"/>
      <c r="AH9" s="18"/>
    </row>
    <row r="10" spans="1:35" ht="18.75" customHeight="1" x14ac:dyDescent="0.2">
      <c r="A10" s="19" t="s">
        <v>9</v>
      </c>
      <c r="B10" s="66">
        <v>250</v>
      </c>
      <c r="C10" s="67">
        <v>300</v>
      </c>
      <c r="D10" s="67">
        <v>400</v>
      </c>
      <c r="E10" s="67">
        <v>500</v>
      </c>
      <c r="F10" s="67">
        <v>600</v>
      </c>
      <c r="G10" s="67">
        <v>700</v>
      </c>
      <c r="H10" s="67">
        <v>800</v>
      </c>
      <c r="I10" s="68">
        <v>1000</v>
      </c>
      <c r="J10" s="66">
        <v>250</v>
      </c>
      <c r="K10" s="67">
        <v>300</v>
      </c>
      <c r="L10" s="67">
        <v>400</v>
      </c>
      <c r="M10" s="67">
        <v>500</v>
      </c>
      <c r="N10" s="67">
        <v>600</v>
      </c>
      <c r="O10" s="67">
        <v>700</v>
      </c>
      <c r="P10" s="67">
        <v>800</v>
      </c>
      <c r="Q10" s="68">
        <v>1000</v>
      </c>
      <c r="R10" s="66">
        <v>250</v>
      </c>
      <c r="S10" s="67">
        <v>300</v>
      </c>
      <c r="T10" s="67">
        <v>400</v>
      </c>
      <c r="U10" s="67">
        <v>500</v>
      </c>
      <c r="V10" s="67">
        <v>600</v>
      </c>
      <c r="W10" s="67">
        <v>700</v>
      </c>
      <c r="X10" s="67">
        <v>800</v>
      </c>
      <c r="Y10" s="68">
        <v>1000</v>
      </c>
      <c r="Z10" s="66">
        <v>250</v>
      </c>
      <c r="AA10" s="67">
        <v>300</v>
      </c>
      <c r="AB10" s="67">
        <v>400</v>
      </c>
      <c r="AC10" s="67">
        <v>500</v>
      </c>
      <c r="AD10" s="67">
        <v>600</v>
      </c>
      <c r="AE10" s="67">
        <v>700</v>
      </c>
      <c r="AF10" s="67">
        <v>800</v>
      </c>
      <c r="AG10" s="68">
        <v>1000</v>
      </c>
      <c r="AH10" s="18" t="s">
        <v>10</v>
      </c>
    </row>
    <row r="11" spans="1:35" ht="18.75" customHeight="1" x14ac:dyDescent="0.2">
      <c r="A11" s="19" t="s">
        <v>11</v>
      </c>
      <c r="B11" s="69">
        <v>299</v>
      </c>
      <c r="C11" s="70">
        <v>355</v>
      </c>
      <c r="D11" s="70">
        <v>486</v>
      </c>
      <c r="E11" s="70">
        <v>581</v>
      </c>
      <c r="F11" s="70">
        <v>687</v>
      </c>
      <c r="G11" s="70">
        <v>880</v>
      </c>
      <c r="H11" s="70">
        <v>1000</v>
      </c>
      <c r="I11" s="71">
        <v>1240</v>
      </c>
      <c r="J11" s="69">
        <v>299</v>
      </c>
      <c r="K11" s="70">
        <v>355</v>
      </c>
      <c r="L11" s="70">
        <v>486</v>
      </c>
      <c r="M11" s="70">
        <v>581</v>
      </c>
      <c r="N11" s="70">
        <v>687</v>
      </c>
      <c r="O11" s="70">
        <v>880</v>
      </c>
      <c r="P11" s="70">
        <v>1000</v>
      </c>
      <c r="Q11" s="71">
        <v>1240</v>
      </c>
      <c r="R11" s="69">
        <v>299</v>
      </c>
      <c r="S11" s="70">
        <v>355</v>
      </c>
      <c r="T11" s="70">
        <v>486</v>
      </c>
      <c r="U11" s="70">
        <v>581</v>
      </c>
      <c r="V11" s="70">
        <v>687</v>
      </c>
      <c r="W11" s="70">
        <v>880</v>
      </c>
      <c r="X11" s="70">
        <v>1000</v>
      </c>
      <c r="Y11" s="71">
        <v>1240</v>
      </c>
      <c r="Z11" s="69">
        <v>299</v>
      </c>
      <c r="AA11" s="70">
        <v>355</v>
      </c>
      <c r="AB11" s="70">
        <v>486</v>
      </c>
      <c r="AC11" s="70">
        <v>581</v>
      </c>
      <c r="AD11" s="70">
        <v>687</v>
      </c>
      <c r="AE11" s="70">
        <v>880</v>
      </c>
      <c r="AF11" s="70">
        <v>1000</v>
      </c>
      <c r="AG11" s="71">
        <v>1240</v>
      </c>
      <c r="AH11" s="18" t="s">
        <v>10</v>
      </c>
    </row>
    <row r="12" spans="1:35" ht="18.75" customHeight="1" x14ac:dyDescent="0.2">
      <c r="A12" s="26" t="s">
        <v>27</v>
      </c>
      <c r="B12" s="69">
        <v>400</v>
      </c>
      <c r="C12" s="70">
        <v>470</v>
      </c>
      <c r="D12" s="70">
        <v>620</v>
      </c>
      <c r="E12" s="70">
        <v>730</v>
      </c>
      <c r="F12" s="70">
        <v>860</v>
      </c>
      <c r="G12" s="70">
        <v>1030</v>
      </c>
      <c r="H12" s="70">
        <v>1155</v>
      </c>
      <c r="I12" s="71">
        <v>1442</v>
      </c>
      <c r="J12" s="69">
        <v>400</v>
      </c>
      <c r="K12" s="70">
        <v>470</v>
      </c>
      <c r="L12" s="70">
        <v>620</v>
      </c>
      <c r="M12" s="70">
        <v>730</v>
      </c>
      <c r="N12" s="70">
        <v>860</v>
      </c>
      <c r="O12" s="70">
        <v>1030</v>
      </c>
      <c r="P12" s="70">
        <v>1155</v>
      </c>
      <c r="Q12" s="71">
        <v>1442</v>
      </c>
      <c r="R12" s="69">
        <v>400</v>
      </c>
      <c r="S12" s="70">
        <v>470</v>
      </c>
      <c r="T12" s="70">
        <v>620</v>
      </c>
      <c r="U12" s="70">
        <v>730</v>
      </c>
      <c r="V12" s="70">
        <v>860</v>
      </c>
      <c r="W12" s="70">
        <v>1030</v>
      </c>
      <c r="X12" s="70">
        <v>1155</v>
      </c>
      <c r="Y12" s="71">
        <v>1442</v>
      </c>
      <c r="Z12" s="69">
        <v>400</v>
      </c>
      <c r="AA12" s="70">
        <v>470</v>
      </c>
      <c r="AB12" s="70">
        <v>620</v>
      </c>
      <c r="AC12" s="70">
        <v>730</v>
      </c>
      <c r="AD12" s="70">
        <v>860</v>
      </c>
      <c r="AE12" s="70">
        <v>1030</v>
      </c>
      <c r="AF12" s="70">
        <v>1155</v>
      </c>
      <c r="AG12" s="71">
        <v>1442</v>
      </c>
      <c r="AH12" s="18" t="s">
        <v>1</v>
      </c>
    </row>
    <row r="13" spans="1:35" ht="18.75" customHeight="1" x14ac:dyDescent="0.2">
      <c r="A13" s="19" t="s">
        <v>12</v>
      </c>
      <c r="B13" s="27">
        <f>$A46</f>
        <v>0</v>
      </c>
      <c r="C13" s="28">
        <f t="shared" ref="C13:AG14" si="0">$A46</f>
        <v>0</v>
      </c>
      <c r="D13" s="28">
        <f t="shared" si="0"/>
        <v>0</v>
      </c>
      <c r="E13" s="28">
        <f t="shared" si="0"/>
        <v>0</v>
      </c>
      <c r="F13" s="28">
        <f t="shared" si="0"/>
        <v>0</v>
      </c>
      <c r="G13" s="28">
        <f t="shared" si="0"/>
        <v>0</v>
      </c>
      <c r="H13" s="28">
        <f t="shared" si="0"/>
        <v>0</v>
      </c>
      <c r="I13" s="29">
        <f t="shared" si="0"/>
        <v>0</v>
      </c>
      <c r="J13" s="27">
        <f t="shared" si="0"/>
        <v>0</v>
      </c>
      <c r="K13" s="28">
        <f t="shared" si="0"/>
        <v>0</v>
      </c>
      <c r="L13" s="28">
        <f t="shared" si="0"/>
        <v>0</v>
      </c>
      <c r="M13" s="28">
        <f t="shared" si="0"/>
        <v>0</v>
      </c>
      <c r="N13" s="28">
        <f t="shared" si="0"/>
        <v>0</v>
      </c>
      <c r="O13" s="28">
        <f t="shared" si="0"/>
        <v>0</v>
      </c>
      <c r="P13" s="28">
        <f t="shared" si="0"/>
        <v>0</v>
      </c>
      <c r="Q13" s="29">
        <f t="shared" si="0"/>
        <v>0</v>
      </c>
      <c r="R13" s="27">
        <f t="shared" si="0"/>
        <v>0</v>
      </c>
      <c r="S13" s="28">
        <f t="shared" si="0"/>
        <v>0</v>
      </c>
      <c r="T13" s="28">
        <f t="shared" si="0"/>
        <v>0</v>
      </c>
      <c r="U13" s="28">
        <f t="shared" si="0"/>
        <v>0</v>
      </c>
      <c r="V13" s="28">
        <f t="shared" si="0"/>
        <v>0</v>
      </c>
      <c r="W13" s="28">
        <f t="shared" si="0"/>
        <v>0</v>
      </c>
      <c r="X13" s="28">
        <f t="shared" si="0"/>
        <v>0</v>
      </c>
      <c r="Y13" s="29">
        <f t="shared" si="0"/>
        <v>0</v>
      </c>
      <c r="Z13" s="27">
        <f t="shared" si="0"/>
        <v>0</v>
      </c>
      <c r="AA13" s="28">
        <f t="shared" si="0"/>
        <v>0</v>
      </c>
      <c r="AB13" s="28">
        <f t="shared" si="0"/>
        <v>0</v>
      </c>
      <c r="AC13" s="28">
        <f t="shared" si="0"/>
        <v>0</v>
      </c>
      <c r="AD13" s="28">
        <f t="shared" si="0"/>
        <v>0</v>
      </c>
      <c r="AE13" s="28">
        <f t="shared" si="0"/>
        <v>0</v>
      </c>
      <c r="AF13" s="28">
        <f t="shared" si="0"/>
        <v>0</v>
      </c>
      <c r="AG13" s="29">
        <f t="shared" si="0"/>
        <v>0</v>
      </c>
      <c r="AH13" s="18" t="s">
        <v>1</v>
      </c>
    </row>
    <row r="14" spans="1:35" ht="18.75" customHeight="1" x14ac:dyDescent="0.2">
      <c r="A14" s="19" t="s">
        <v>13</v>
      </c>
      <c r="B14" s="27">
        <f>$A47</f>
        <v>0.1</v>
      </c>
      <c r="C14" s="28">
        <f t="shared" si="0"/>
        <v>0.1</v>
      </c>
      <c r="D14" s="28">
        <f t="shared" si="0"/>
        <v>0.1</v>
      </c>
      <c r="E14" s="28">
        <f t="shared" si="0"/>
        <v>0.1</v>
      </c>
      <c r="F14" s="28">
        <f t="shared" si="0"/>
        <v>0.1</v>
      </c>
      <c r="G14" s="28">
        <f t="shared" si="0"/>
        <v>0.1</v>
      </c>
      <c r="H14" s="28">
        <f t="shared" si="0"/>
        <v>0.1</v>
      </c>
      <c r="I14" s="29">
        <f t="shared" si="0"/>
        <v>0.1</v>
      </c>
      <c r="J14" s="27">
        <f t="shared" si="0"/>
        <v>0.1</v>
      </c>
      <c r="K14" s="28">
        <f t="shared" si="0"/>
        <v>0.1</v>
      </c>
      <c r="L14" s="28">
        <f t="shared" si="0"/>
        <v>0.1</v>
      </c>
      <c r="M14" s="28">
        <f t="shared" si="0"/>
        <v>0.1</v>
      </c>
      <c r="N14" s="28">
        <f t="shared" si="0"/>
        <v>0.1</v>
      </c>
      <c r="O14" s="28">
        <f t="shared" si="0"/>
        <v>0.1</v>
      </c>
      <c r="P14" s="28">
        <f t="shared" si="0"/>
        <v>0.1</v>
      </c>
      <c r="Q14" s="29">
        <f t="shared" si="0"/>
        <v>0.1</v>
      </c>
      <c r="R14" s="27">
        <f t="shared" si="0"/>
        <v>0.1</v>
      </c>
      <c r="S14" s="28">
        <f t="shared" si="0"/>
        <v>0.1</v>
      </c>
      <c r="T14" s="28">
        <f t="shared" si="0"/>
        <v>0.1</v>
      </c>
      <c r="U14" s="28">
        <f t="shared" si="0"/>
        <v>0.1</v>
      </c>
      <c r="V14" s="28">
        <f t="shared" si="0"/>
        <v>0.1</v>
      </c>
      <c r="W14" s="28">
        <f t="shared" si="0"/>
        <v>0.1</v>
      </c>
      <c r="X14" s="28">
        <f t="shared" si="0"/>
        <v>0.1</v>
      </c>
      <c r="Y14" s="29">
        <f t="shared" si="0"/>
        <v>0.1</v>
      </c>
      <c r="Z14" s="27">
        <f t="shared" si="0"/>
        <v>0.1</v>
      </c>
      <c r="AA14" s="28">
        <f t="shared" si="0"/>
        <v>0.1</v>
      </c>
      <c r="AB14" s="28">
        <f t="shared" si="0"/>
        <v>0.1</v>
      </c>
      <c r="AC14" s="28">
        <f t="shared" si="0"/>
        <v>0.1</v>
      </c>
      <c r="AD14" s="28">
        <f>$A47</f>
        <v>0.1</v>
      </c>
      <c r="AE14" s="28">
        <f t="shared" si="0"/>
        <v>0.1</v>
      </c>
      <c r="AF14" s="28">
        <f t="shared" si="0"/>
        <v>0.1</v>
      </c>
      <c r="AG14" s="29">
        <f t="shared" si="0"/>
        <v>0.1</v>
      </c>
      <c r="AH14" s="18" t="s">
        <v>1</v>
      </c>
    </row>
    <row r="15" spans="1:35" ht="18.75" customHeight="1" x14ac:dyDescent="0.2">
      <c r="A15" s="19" t="s">
        <v>14</v>
      </c>
      <c r="B15" s="30">
        <f>MAX('Seite 1, Grabenskizzen'!$J$54,0.1+B10/IF('Seite 1, Grabenskizzen'!$J$51="x",10,5)/1000)</f>
        <v>0.125</v>
      </c>
      <c r="C15" s="31">
        <f>MAX('Seite 1, Grabenskizzen'!$J$54,0.1+C10/IF('Seite 1, Grabenskizzen'!$J$51="x",10,5)/1000)</f>
        <v>0.13</v>
      </c>
      <c r="D15" s="31">
        <f>MAX('Seite 1, Grabenskizzen'!$J$54,0.1+D10/IF('Seite 1, Grabenskizzen'!$J$51="x",10,5)/1000)</f>
        <v>0.14000000000000001</v>
      </c>
      <c r="E15" s="31">
        <f>MAX('Seite 1, Grabenskizzen'!$J$54,0.1+E10/IF('Seite 1, Grabenskizzen'!$J$51="x",10,5)/1000)</f>
        <v>0.15000000000000002</v>
      </c>
      <c r="F15" s="31">
        <f>MAX('Seite 1, Grabenskizzen'!$J$54,0.1+F10/IF('Seite 1, Grabenskizzen'!$J$51="x",10,5)/1000)</f>
        <v>0.16</v>
      </c>
      <c r="G15" s="31">
        <f>MAX('Seite 1, Grabenskizzen'!$J$54,0.1+G10/IF('Seite 1, Grabenskizzen'!$J$51="x",10,5)/1000)</f>
        <v>0.17</v>
      </c>
      <c r="H15" s="31">
        <f>MAX('Seite 1, Grabenskizzen'!$J$54,0.1+H10/IF('Seite 1, Grabenskizzen'!$J$51="x",10,5)/1000)</f>
        <v>0.18</v>
      </c>
      <c r="I15" s="31">
        <f>MAX('Seite 1, Grabenskizzen'!$J$54,0.1+I10/IF('Seite 1, Grabenskizzen'!$J$51="x",10,5)/1000)</f>
        <v>0.2</v>
      </c>
      <c r="J15" s="30">
        <f>MAX('Seite 1, Grabenskizzen'!$J$54,0.1+J10/IF('Seite 1, Grabenskizzen'!$J$51="x",10,5)/1000)</f>
        <v>0.125</v>
      </c>
      <c r="K15" s="31">
        <f>MAX('Seite 1, Grabenskizzen'!$J$54,0.1+K10/IF('Seite 1, Grabenskizzen'!$J$51="x",10,5)/1000)</f>
        <v>0.13</v>
      </c>
      <c r="L15" s="31">
        <f>MAX('Seite 1, Grabenskizzen'!$J$54,0.1+L10/IF('Seite 1, Grabenskizzen'!$J$51="x",10,5)/1000)</f>
        <v>0.14000000000000001</v>
      </c>
      <c r="M15" s="31">
        <f>MAX('Seite 1, Grabenskizzen'!$J$54,0.1+M10/IF('Seite 1, Grabenskizzen'!$J$51="x",10,5)/1000)</f>
        <v>0.15000000000000002</v>
      </c>
      <c r="N15" s="31">
        <f>MAX('Seite 1, Grabenskizzen'!$J$54,0.1+N10/IF('Seite 1, Grabenskizzen'!$J$51="x",10,5)/1000)</f>
        <v>0.16</v>
      </c>
      <c r="O15" s="31">
        <f>MAX('Seite 1, Grabenskizzen'!$J$54,0.1+O10/IF('Seite 1, Grabenskizzen'!$J$51="x",10,5)/1000)</f>
        <v>0.17</v>
      </c>
      <c r="P15" s="31">
        <f>MAX('Seite 1, Grabenskizzen'!$J$54,0.1+P10/IF('Seite 1, Grabenskizzen'!$J$51="x",10,5)/1000)</f>
        <v>0.18</v>
      </c>
      <c r="Q15" s="31">
        <f>MAX('Seite 1, Grabenskizzen'!$J$54,0.1+Q10/IF('Seite 1, Grabenskizzen'!$J$51="x",10,5)/1000)</f>
        <v>0.2</v>
      </c>
      <c r="R15" s="30">
        <f>MAX('Seite 1, Grabenskizzen'!$J$54,0.1+R10/IF('Seite 1, Grabenskizzen'!$J$51="x",10,5)/1000)</f>
        <v>0.125</v>
      </c>
      <c r="S15" s="31">
        <f>MAX('Seite 1, Grabenskizzen'!$J$54,0.1+S10/IF('Seite 1, Grabenskizzen'!$J$51="x",10,5)/1000)</f>
        <v>0.13</v>
      </c>
      <c r="T15" s="31">
        <f>MAX('Seite 1, Grabenskizzen'!$J$54,0.1+T10/IF('Seite 1, Grabenskizzen'!$J$51="x",10,5)/1000)</f>
        <v>0.14000000000000001</v>
      </c>
      <c r="U15" s="31">
        <f>MAX('Seite 1, Grabenskizzen'!$J$54,0.1+U10/IF('Seite 1, Grabenskizzen'!$J$51="x",10,5)/1000)</f>
        <v>0.15000000000000002</v>
      </c>
      <c r="V15" s="31">
        <f>MAX('Seite 1, Grabenskizzen'!$J$54,0.1+V10/IF('Seite 1, Grabenskizzen'!$J$51="x",10,5)/1000)</f>
        <v>0.16</v>
      </c>
      <c r="W15" s="31">
        <f>MAX('Seite 1, Grabenskizzen'!$J$54,0.1+W10/IF('Seite 1, Grabenskizzen'!$J$51="x",10,5)/1000)</f>
        <v>0.17</v>
      </c>
      <c r="X15" s="31">
        <f>MAX('Seite 1, Grabenskizzen'!$J$54,0.1+X10/IF('Seite 1, Grabenskizzen'!$J$51="x",10,5)/1000)</f>
        <v>0.18</v>
      </c>
      <c r="Y15" s="31">
        <f>MAX('Seite 1, Grabenskizzen'!$J$54,0.1+Y10/IF('Seite 1, Grabenskizzen'!$J$51="x",10,5)/1000)</f>
        <v>0.2</v>
      </c>
      <c r="Z15" s="30">
        <f>MAX('Seite 1, Grabenskizzen'!$J$54,0.1+Z10/IF('Seite 1, Grabenskizzen'!$J$51="x",10,5)/1000)</f>
        <v>0.125</v>
      </c>
      <c r="AA15" s="31">
        <f>MAX('Seite 1, Grabenskizzen'!$J$54,0.1+AA10/IF('Seite 1, Grabenskizzen'!$J$51="x",10,5)/1000)</f>
        <v>0.13</v>
      </c>
      <c r="AB15" s="31">
        <f>MAX('Seite 1, Grabenskizzen'!$J$54,0.1+AB10/IF('Seite 1, Grabenskizzen'!$J$51="x",10,5)/1000)</f>
        <v>0.14000000000000001</v>
      </c>
      <c r="AC15" s="31">
        <f>MAX('Seite 1, Grabenskizzen'!$J$54,0.1+AC10/IF('Seite 1, Grabenskizzen'!$J$51="x",10,5)/1000)</f>
        <v>0.15000000000000002</v>
      </c>
      <c r="AD15" s="31">
        <f>MAX('Seite 1, Grabenskizzen'!$J$54,0.1+AD10/IF('Seite 1, Grabenskizzen'!$J$51="x",10,5)/1000)</f>
        <v>0.16</v>
      </c>
      <c r="AE15" s="31">
        <f>MAX('Seite 1, Grabenskizzen'!$J$54,0.1+AE10/IF('Seite 1, Grabenskizzen'!$J$51="x",10,5)/1000)</f>
        <v>0.17</v>
      </c>
      <c r="AF15" s="31">
        <f>MAX('Seite 1, Grabenskizzen'!$J$54,0.1+AF10/IF('Seite 1, Grabenskizzen'!$J$51="x",10,5)/1000)</f>
        <v>0.18</v>
      </c>
      <c r="AG15" s="32">
        <f>MAX('Seite 1, Grabenskizzen'!$J$54,0.1+AG10/IF('Seite 1, Grabenskizzen'!$J$51="x",10,5)/1000)</f>
        <v>0.2</v>
      </c>
      <c r="AH15" s="18" t="s">
        <v>1</v>
      </c>
    </row>
    <row r="16" spans="1:35" ht="18.75" customHeight="1" x14ac:dyDescent="0.2">
      <c r="A16" s="19" t="s">
        <v>15</v>
      </c>
      <c r="B16" s="30">
        <v>0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0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0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0">
        <v>0</v>
      </c>
      <c r="AA16" s="31">
        <v>0</v>
      </c>
      <c r="AB16" s="31">
        <v>0</v>
      </c>
      <c r="AC16" s="31">
        <v>0</v>
      </c>
      <c r="AD16" s="31">
        <v>0</v>
      </c>
      <c r="AE16" s="31">
        <v>0</v>
      </c>
      <c r="AF16" s="31">
        <v>0</v>
      </c>
      <c r="AG16" s="32">
        <v>0</v>
      </c>
      <c r="AH16" s="33" t="s">
        <v>1</v>
      </c>
    </row>
    <row r="17" spans="1:34" ht="18.75" customHeight="1" x14ac:dyDescent="0.2">
      <c r="A17" s="19" t="s">
        <v>80</v>
      </c>
      <c r="B17" s="34">
        <f>B18+B19+B$11/1000</f>
        <v>0.79899999999999993</v>
      </c>
      <c r="C17" s="35">
        <f t="shared" ref="C17:I17" si="1">C18+C19+C$11/1000</f>
        <v>0.85499999999999998</v>
      </c>
      <c r="D17" s="35">
        <f t="shared" si="1"/>
        <v>1.286</v>
      </c>
      <c r="E17" s="35">
        <f t="shared" si="1"/>
        <v>1.381</v>
      </c>
      <c r="F17" s="35">
        <f t="shared" si="1"/>
        <v>1.4870000000000001</v>
      </c>
      <c r="G17" s="35">
        <f t="shared" si="1"/>
        <v>1.6800000000000002</v>
      </c>
      <c r="H17" s="35">
        <f t="shared" si="1"/>
        <v>1.9</v>
      </c>
      <c r="I17" s="35">
        <f t="shared" si="1"/>
        <v>2.14</v>
      </c>
      <c r="J17" s="34">
        <f>J18+J19+J$11/1000</f>
        <v>0.79899999999999993</v>
      </c>
      <c r="K17" s="35">
        <f t="shared" ref="K17:Q17" si="2">K18+K19+K$11/1000</f>
        <v>0.85499999999999998</v>
      </c>
      <c r="L17" s="35">
        <f t="shared" si="2"/>
        <v>1.286</v>
      </c>
      <c r="M17" s="35">
        <f t="shared" si="2"/>
        <v>1.381</v>
      </c>
      <c r="N17" s="35">
        <f t="shared" si="2"/>
        <v>1.4870000000000001</v>
      </c>
      <c r="O17" s="35">
        <f t="shared" si="2"/>
        <v>1.6800000000000002</v>
      </c>
      <c r="P17" s="35">
        <f t="shared" si="2"/>
        <v>1.9</v>
      </c>
      <c r="Q17" s="35">
        <f t="shared" si="2"/>
        <v>2.14</v>
      </c>
      <c r="R17" s="34">
        <f>R18+R19+R$11/1000</f>
        <v>0.79899999999999993</v>
      </c>
      <c r="S17" s="35">
        <f t="shared" ref="S17:Y17" si="3">S18+S19+S$11/1000</f>
        <v>0.85499999999999998</v>
      </c>
      <c r="T17" s="35">
        <f t="shared" si="3"/>
        <v>1.286</v>
      </c>
      <c r="U17" s="35">
        <f t="shared" si="3"/>
        <v>1.381</v>
      </c>
      <c r="V17" s="35">
        <f t="shared" si="3"/>
        <v>1.4870000000000001</v>
      </c>
      <c r="W17" s="35">
        <f t="shared" si="3"/>
        <v>1.6800000000000002</v>
      </c>
      <c r="X17" s="35">
        <f t="shared" si="3"/>
        <v>1.9</v>
      </c>
      <c r="Y17" s="35">
        <f t="shared" si="3"/>
        <v>2.14</v>
      </c>
      <c r="Z17" s="34">
        <f>Z18+Z19+Z$11/1000</f>
        <v>0.79899999999999993</v>
      </c>
      <c r="AA17" s="35">
        <f t="shared" ref="AA17:AG17" si="4">AA18+AA19+AA$11/1000</f>
        <v>0.85499999999999998</v>
      </c>
      <c r="AB17" s="35">
        <f t="shared" si="4"/>
        <v>1.286</v>
      </c>
      <c r="AC17" s="35">
        <f t="shared" si="4"/>
        <v>1.381</v>
      </c>
      <c r="AD17" s="35">
        <f t="shared" si="4"/>
        <v>1.4870000000000001</v>
      </c>
      <c r="AE17" s="35">
        <f t="shared" si="4"/>
        <v>1.6800000000000002</v>
      </c>
      <c r="AF17" s="35">
        <f t="shared" si="4"/>
        <v>1.9</v>
      </c>
      <c r="AG17" s="36">
        <f t="shared" si="4"/>
        <v>2.14</v>
      </c>
      <c r="AH17" s="99" t="s">
        <v>1</v>
      </c>
    </row>
    <row r="18" spans="1:34" ht="18.75" customHeight="1" x14ac:dyDescent="0.2">
      <c r="A18" s="26" t="s">
        <v>33</v>
      </c>
      <c r="B18" s="30">
        <v>0.25</v>
      </c>
      <c r="C18" s="31">
        <v>0.25</v>
      </c>
      <c r="D18" s="31">
        <v>0.4</v>
      </c>
      <c r="E18" s="31">
        <v>0.4</v>
      </c>
      <c r="F18" s="31">
        <v>0.4</v>
      </c>
      <c r="G18" s="31">
        <v>0.4</v>
      </c>
      <c r="H18" s="31">
        <v>0.45</v>
      </c>
      <c r="I18" s="31">
        <v>0.45</v>
      </c>
      <c r="J18" s="30">
        <v>0.25</v>
      </c>
      <c r="K18" s="31">
        <v>0.25</v>
      </c>
      <c r="L18" s="31">
        <v>0.4</v>
      </c>
      <c r="M18" s="31">
        <v>0.4</v>
      </c>
      <c r="N18" s="31">
        <v>0.4</v>
      </c>
      <c r="O18" s="31">
        <v>0.4</v>
      </c>
      <c r="P18" s="31">
        <v>0.45</v>
      </c>
      <c r="Q18" s="31">
        <v>0.45</v>
      </c>
      <c r="R18" s="30">
        <v>0.25</v>
      </c>
      <c r="S18" s="31">
        <v>0.25</v>
      </c>
      <c r="T18" s="31">
        <v>0.4</v>
      </c>
      <c r="U18" s="31">
        <v>0.4</v>
      </c>
      <c r="V18" s="31">
        <v>0.4</v>
      </c>
      <c r="W18" s="31">
        <v>0.4</v>
      </c>
      <c r="X18" s="31">
        <v>0.45</v>
      </c>
      <c r="Y18" s="31">
        <v>0.45</v>
      </c>
      <c r="Z18" s="30">
        <v>0.25</v>
      </c>
      <c r="AA18" s="31">
        <v>0.25</v>
      </c>
      <c r="AB18" s="31">
        <v>0.4</v>
      </c>
      <c r="AC18" s="31">
        <v>0.4</v>
      </c>
      <c r="AD18" s="31">
        <v>0.4</v>
      </c>
      <c r="AE18" s="31">
        <v>0.4</v>
      </c>
      <c r="AF18" s="31">
        <v>0.45</v>
      </c>
      <c r="AG18" s="31">
        <v>0.45</v>
      </c>
      <c r="AH18" s="37" t="s">
        <v>1</v>
      </c>
    </row>
    <row r="19" spans="1:34" ht="18.75" customHeight="1" x14ac:dyDescent="0.2">
      <c r="A19" s="26" t="s">
        <v>33</v>
      </c>
      <c r="B19" s="30">
        <v>0.25</v>
      </c>
      <c r="C19" s="31">
        <v>0.25</v>
      </c>
      <c r="D19" s="31">
        <v>0.4</v>
      </c>
      <c r="E19" s="31">
        <v>0.4</v>
      </c>
      <c r="F19" s="31">
        <v>0.4</v>
      </c>
      <c r="G19" s="31">
        <v>0.4</v>
      </c>
      <c r="H19" s="31">
        <v>0.45</v>
      </c>
      <c r="I19" s="31">
        <v>0.45</v>
      </c>
      <c r="J19" s="30">
        <v>0.25</v>
      </c>
      <c r="K19" s="31">
        <v>0.25</v>
      </c>
      <c r="L19" s="31">
        <v>0.4</v>
      </c>
      <c r="M19" s="31">
        <v>0.4</v>
      </c>
      <c r="N19" s="31">
        <v>0.4</v>
      </c>
      <c r="O19" s="31">
        <v>0.4</v>
      </c>
      <c r="P19" s="31">
        <v>0.45</v>
      </c>
      <c r="Q19" s="31">
        <v>0.45</v>
      </c>
      <c r="R19" s="30">
        <v>0.25</v>
      </c>
      <c r="S19" s="31">
        <v>0.25</v>
      </c>
      <c r="T19" s="31">
        <v>0.4</v>
      </c>
      <c r="U19" s="31">
        <v>0.4</v>
      </c>
      <c r="V19" s="31">
        <v>0.4</v>
      </c>
      <c r="W19" s="31">
        <v>0.4</v>
      </c>
      <c r="X19" s="31">
        <v>0.45</v>
      </c>
      <c r="Y19" s="31">
        <v>0.45</v>
      </c>
      <c r="Z19" s="30">
        <v>0.25</v>
      </c>
      <c r="AA19" s="31">
        <v>0.25</v>
      </c>
      <c r="AB19" s="31">
        <v>0.4</v>
      </c>
      <c r="AC19" s="31">
        <v>0.4</v>
      </c>
      <c r="AD19" s="31">
        <v>0.4</v>
      </c>
      <c r="AE19" s="31">
        <v>0.4</v>
      </c>
      <c r="AF19" s="31">
        <v>0.45</v>
      </c>
      <c r="AG19" s="31">
        <v>0.45</v>
      </c>
      <c r="AH19" s="37" t="s">
        <v>1</v>
      </c>
    </row>
    <row r="20" spans="1:34" ht="18.75" customHeight="1" x14ac:dyDescent="0.2">
      <c r="A20" s="26" t="s">
        <v>26</v>
      </c>
      <c r="B20" s="34">
        <f>B21+B22+B$11/1000</f>
        <v>0.79899999999999993</v>
      </c>
      <c r="C20" s="35">
        <f t="shared" ref="C20:I20" si="5">C21+C22+C$11/1000</f>
        <v>0.85499999999999998</v>
      </c>
      <c r="D20" s="35">
        <f t="shared" si="5"/>
        <v>0.98599999999999999</v>
      </c>
      <c r="E20" s="35">
        <f t="shared" si="5"/>
        <v>1.081</v>
      </c>
      <c r="F20" s="35">
        <f t="shared" si="5"/>
        <v>1.1870000000000001</v>
      </c>
      <c r="G20" s="35">
        <f t="shared" si="5"/>
        <v>1.38</v>
      </c>
      <c r="H20" s="35">
        <f t="shared" si="5"/>
        <v>1.5</v>
      </c>
      <c r="I20" s="35">
        <f t="shared" si="5"/>
        <v>1.74</v>
      </c>
      <c r="J20" s="34">
        <f>J21+J22+J$11/1000</f>
        <v>0.89900000000000002</v>
      </c>
      <c r="K20" s="35">
        <f t="shared" ref="K20:Q20" si="6">K21+K22+K$11/1000</f>
        <v>0.95499999999999996</v>
      </c>
      <c r="L20" s="35">
        <f t="shared" si="6"/>
        <v>1.0859999999999999</v>
      </c>
      <c r="M20" s="35">
        <f t="shared" si="6"/>
        <v>1.181</v>
      </c>
      <c r="N20" s="35">
        <f t="shared" si="6"/>
        <v>1.2869999999999999</v>
      </c>
      <c r="O20" s="35">
        <f t="shared" si="6"/>
        <v>1.48</v>
      </c>
      <c r="P20" s="35">
        <f t="shared" si="6"/>
        <v>1.6</v>
      </c>
      <c r="Q20" s="35">
        <f t="shared" si="6"/>
        <v>1.8399999999999999</v>
      </c>
      <c r="R20" s="34">
        <f>R21+R22+R$11/1000</f>
        <v>0.89900000000000002</v>
      </c>
      <c r="S20" s="35">
        <f t="shared" ref="S20:Y20" si="7">S21+S22+S$11/1000</f>
        <v>0.95499999999999996</v>
      </c>
      <c r="T20" s="35">
        <f t="shared" si="7"/>
        <v>1.0859999999999999</v>
      </c>
      <c r="U20" s="35">
        <f t="shared" si="7"/>
        <v>1.181</v>
      </c>
      <c r="V20" s="35">
        <f t="shared" si="7"/>
        <v>1.2869999999999999</v>
      </c>
      <c r="W20" s="35">
        <f t="shared" si="7"/>
        <v>1.48</v>
      </c>
      <c r="X20" s="35">
        <f t="shared" si="7"/>
        <v>1.6</v>
      </c>
      <c r="Y20" s="35">
        <f t="shared" si="7"/>
        <v>1.8399999999999999</v>
      </c>
      <c r="Z20" s="34">
        <f>Z21+Z22+Z$11/1000</f>
        <v>0.89900000000000002</v>
      </c>
      <c r="AA20" s="35">
        <f t="shared" ref="AA20:AG20" si="8">AA21+AA22+AA$11/1000</f>
        <v>0.95499999999999996</v>
      </c>
      <c r="AB20" s="35">
        <f t="shared" si="8"/>
        <v>1.0859999999999999</v>
      </c>
      <c r="AC20" s="35">
        <f t="shared" si="8"/>
        <v>1.181</v>
      </c>
      <c r="AD20" s="35">
        <f t="shared" si="8"/>
        <v>1.2869999999999999</v>
      </c>
      <c r="AE20" s="35">
        <f t="shared" si="8"/>
        <v>1.48</v>
      </c>
      <c r="AF20" s="35">
        <f t="shared" si="8"/>
        <v>1.6</v>
      </c>
      <c r="AG20" s="35">
        <f t="shared" si="8"/>
        <v>1.8399999999999999</v>
      </c>
      <c r="AH20" s="37" t="s">
        <v>1</v>
      </c>
    </row>
    <row r="21" spans="1:34" ht="18.75" customHeight="1" x14ac:dyDescent="0.2">
      <c r="A21" s="26" t="s">
        <v>34</v>
      </c>
      <c r="B21" s="30">
        <v>0.25</v>
      </c>
      <c r="C21" s="31">
        <v>0.25</v>
      </c>
      <c r="D21" s="31">
        <v>0.25</v>
      </c>
      <c r="E21" s="31">
        <v>0.25</v>
      </c>
      <c r="F21" s="31">
        <v>0.25</v>
      </c>
      <c r="G21" s="31">
        <v>0.25</v>
      </c>
      <c r="H21" s="31">
        <v>0.25</v>
      </c>
      <c r="I21" s="31">
        <v>0.25</v>
      </c>
      <c r="J21" s="30">
        <v>0.3</v>
      </c>
      <c r="K21" s="31">
        <v>0.3</v>
      </c>
      <c r="L21" s="31">
        <v>0.3</v>
      </c>
      <c r="M21" s="31">
        <v>0.3</v>
      </c>
      <c r="N21" s="31">
        <v>0.3</v>
      </c>
      <c r="O21" s="31">
        <v>0.3</v>
      </c>
      <c r="P21" s="31">
        <v>0.3</v>
      </c>
      <c r="Q21" s="31">
        <v>0.3</v>
      </c>
      <c r="R21" s="30">
        <v>0.3</v>
      </c>
      <c r="S21" s="31">
        <v>0.3</v>
      </c>
      <c r="T21" s="31">
        <v>0.3</v>
      </c>
      <c r="U21" s="31">
        <v>0.3</v>
      </c>
      <c r="V21" s="31">
        <v>0.3</v>
      </c>
      <c r="W21" s="31">
        <v>0.3</v>
      </c>
      <c r="X21" s="31">
        <v>0.3</v>
      </c>
      <c r="Y21" s="31">
        <v>0.3</v>
      </c>
      <c r="Z21" s="30">
        <v>0.3</v>
      </c>
      <c r="AA21" s="31">
        <v>0.3</v>
      </c>
      <c r="AB21" s="31">
        <v>0.3</v>
      </c>
      <c r="AC21" s="31">
        <v>0.3</v>
      </c>
      <c r="AD21" s="31">
        <v>0.3</v>
      </c>
      <c r="AE21" s="31">
        <v>0.3</v>
      </c>
      <c r="AF21" s="31">
        <v>0.3</v>
      </c>
      <c r="AG21" s="31">
        <v>0.3</v>
      </c>
      <c r="AH21" s="37" t="s">
        <v>1</v>
      </c>
    </row>
    <row r="22" spans="1:34" ht="18.75" customHeight="1" x14ac:dyDescent="0.2">
      <c r="A22" s="26" t="s">
        <v>35</v>
      </c>
      <c r="B22" s="30">
        <v>0.25</v>
      </c>
      <c r="C22" s="31">
        <v>0.25</v>
      </c>
      <c r="D22" s="31">
        <v>0.25</v>
      </c>
      <c r="E22" s="31">
        <v>0.25</v>
      </c>
      <c r="F22" s="31">
        <v>0.25</v>
      </c>
      <c r="G22" s="31">
        <v>0.25</v>
      </c>
      <c r="H22" s="31">
        <v>0.25</v>
      </c>
      <c r="I22" s="31">
        <v>0.25</v>
      </c>
      <c r="J22" s="30">
        <v>0.3</v>
      </c>
      <c r="K22" s="31">
        <v>0.3</v>
      </c>
      <c r="L22" s="31">
        <v>0.3</v>
      </c>
      <c r="M22" s="31">
        <v>0.3</v>
      </c>
      <c r="N22" s="31">
        <v>0.3</v>
      </c>
      <c r="O22" s="31">
        <v>0.3</v>
      </c>
      <c r="P22" s="31">
        <v>0.3</v>
      </c>
      <c r="Q22" s="31">
        <v>0.3</v>
      </c>
      <c r="R22" s="30">
        <v>0.3</v>
      </c>
      <c r="S22" s="31">
        <v>0.3</v>
      </c>
      <c r="T22" s="31">
        <v>0.3</v>
      </c>
      <c r="U22" s="31">
        <v>0.3</v>
      </c>
      <c r="V22" s="31">
        <v>0.3</v>
      </c>
      <c r="W22" s="31">
        <v>0.3</v>
      </c>
      <c r="X22" s="31">
        <v>0.3</v>
      </c>
      <c r="Y22" s="31">
        <v>0.3</v>
      </c>
      <c r="Z22" s="30">
        <v>0.3</v>
      </c>
      <c r="AA22" s="31">
        <v>0.3</v>
      </c>
      <c r="AB22" s="31">
        <v>0.3</v>
      </c>
      <c r="AC22" s="31">
        <v>0.3</v>
      </c>
      <c r="AD22" s="31">
        <v>0.3</v>
      </c>
      <c r="AE22" s="31">
        <v>0.3</v>
      </c>
      <c r="AF22" s="31">
        <v>0.3</v>
      </c>
      <c r="AG22" s="31">
        <v>0.3</v>
      </c>
      <c r="AH22" s="37" t="s">
        <v>1</v>
      </c>
    </row>
    <row r="23" spans="1:34" ht="18.75" customHeight="1" x14ac:dyDescent="0.2">
      <c r="A23" s="26" t="s">
        <v>79</v>
      </c>
      <c r="B23" s="34" t="str">
        <f>IF(B32="nein","--",MAX(B17+2*($A$42),B20))</f>
        <v>--</v>
      </c>
      <c r="C23" s="35" t="str">
        <f t="shared" ref="C23:I23" si="9">IF(C32="nein","--",MAX(C17+2*($A$42),C20))</f>
        <v>--</v>
      </c>
      <c r="D23" s="35" t="str">
        <f t="shared" si="9"/>
        <v>--</v>
      </c>
      <c r="E23" s="35" t="str">
        <f t="shared" si="9"/>
        <v>--</v>
      </c>
      <c r="F23" s="35" t="str">
        <f t="shared" si="9"/>
        <v>--</v>
      </c>
      <c r="G23" s="35" t="str">
        <f t="shared" si="9"/>
        <v>--</v>
      </c>
      <c r="H23" s="35" t="str">
        <f t="shared" si="9"/>
        <v>--</v>
      </c>
      <c r="I23" s="35" t="str">
        <f t="shared" si="9"/>
        <v>--</v>
      </c>
      <c r="J23" s="34" t="str">
        <f>IF(J32="nein","--",MAX(J17+2*($A$42),J20))</f>
        <v>--</v>
      </c>
      <c r="K23" s="35" t="str">
        <f t="shared" ref="K23:Q23" si="10">IF(K32="nein","--",MAX(K17+2*($A$42),K20))</f>
        <v>--</v>
      </c>
      <c r="L23" s="35" t="str">
        <f t="shared" si="10"/>
        <v>--</v>
      </c>
      <c r="M23" s="35" t="str">
        <f t="shared" si="10"/>
        <v>--</v>
      </c>
      <c r="N23" s="35" t="str">
        <f t="shared" si="10"/>
        <v>--</v>
      </c>
      <c r="O23" s="35" t="str">
        <f t="shared" si="10"/>
        <v>--</v>
      </c>
      <c r="P23" s="35" t="str">
        <f t="shared" si="10"/>
        <v>--</v>
      </c>
      <c r="Q23" s="35" t="str">
        <f t="shared" si="10"/>
        <v>--</v>
      </c>
      <c r="R23" s="34">
        <f>IF(R32="nein","--",MAX(R17+2*($A$42),R20))</f>
        <v>1.099</v>
      </c>
      <c r="S23" s="35">
        <f t="shared" ref="S23:Y23" si="11">IF(S32="nein","--",MAX(S17+2*($A$42),S20))</f>
        <v>1.155</v>
      </c>
      <c r="T23" s="35">
        <f t="shared" si="11"/>
        <v>1.5860000000000001</v>
      </c>
      <c r="U23" s="35">
        <f t="shared" si="11"/>
        <v>1.681</v>
      </c>
      <c r="V23" s="35">
        <f t="shared" si="11"/>
        <v>1.7870000000000001</v>
      </c>
      <c r="W23" s="35">
        <f t="shared" si="11"/>
        <v>1.9800000000000002</v>
      </c>
      <c r="X23" s="35">
        <f t="shared" si="11"/>
        <v>2.1999999999999997</v>
      </c>
      <c r="Y23" s="35">
        <f t="shared" si="11"/>
        <v>2.44</v>
      </c>
      <c r="Z23" s="34">
        <f>IF(Z32="nein","--",MAX(Z17+2*($A$42),Z20))</f>
        <v>1.099</v>
      </c>
      <c r="AA23" s="35">
        <f t="shared" ref="AA23:AG23" si="12">IF(AA32="nein","--",MAX(AA17+2*($A$42),AA20))</f>
        <v>1.155</v>
      </c>
      <c r="AB23" s="35">
        <f t="shared" si="12"/>
        <v>1.5860000000000001</v>
      </c>
      <c r="AC23" s="35">
        <f t="shared" si="12"/>
        <v>1.681</v>
      </c>
      <c r="AD23" s="35">
        <f t="shared" si="12"/>
        <v>1.7870000000000001</v>
      </c>
      <c r="AE23" s="35">
        <f t="shared" si="12"/>
        <v>1.9800000000000002</v>
      </c>
      <c r="AF23" s="35">
        <f t="shared" si="12"/>
        <v>2.1999999999999997</v>
      </c>
      <c r="AG23" s="36">
        <f t="shared" si="12"/>
        <v>2.44</v>
      </c>
      <c r="AH23" s="37" t="s">
        <v>1</v>
      </c>
    </row>
    <row r="24" spans="1:34" ht="18.75" customHeight="1" x14ac:dyDescent="0.2">
      <c r="A24" s="26" t="s">
        <v>32</v>
      </c>
      <c r="B24" s="34" t="str">
        <f>IF(B32="nein","--",B12/1000+2*B25+2*$A$42)</f>
        <v>--</v>
      </c>
      <c r="C24" s="35" t="str">
        <f t="shared" ref="C24:I24" si="13">IF(C32="nein","--",C12/1000+2*C25+2*$A$42)</f>
        <v>--</v>
      </c>
      <c r="D24" s="35" t="str">
        <f t="shared" si="13"/>
        <v>--</v>
      </c>
      <c r="E24" s="35" t="str">
        <f t="shared" si="13"/>
        <v>--</v>
      </c>
      <c r="F24" s="35" t="str">
        <f t="shared" si="13"/>
        <v>--</v>
      </c>
      <c r="G24" s="35" t="str">
        <f t="shared" si="13"/>
        <v>--</v>
      </c>
      <c r="H24" s="35" t="str">
        <f t="shared" si="13"/>
        <v>--</v>
      </c>
      <c r="I24" s="35" t="str">
        <f t="shared" si="13"/>
        <v>--</v>
      </c>
      <c r="J24" s="34" t="str">
        <f>IF(J32="nein","--",J12/1000+2*J25+2*$A$42)</f>
        <v>--</v>
      </c>
      <c r="K24" s="35" t="str">
        <f t="shared" ref="K24:Q24" si="14">IF(K32="nein","--",K12/1000+2*K25+2*$A$42)</f>
        <v>--</v>
      </c>
      <c r="L24" s="35" t="str">
        <f t="shared" si="14"/>
        <v>--</v>
      </c>
      <c r="M24" s="35" t="str">
        <f t="shared" si="14"/>
        <v>--</v>
      </c>
      <c r="N24" s="35" t="str">
        <f t="shared" si="14"/>
        <v>--</v>
      </c>
      <c r="O24" s="35" t="str">
        <f t="shared" si="14"/>
        <v>--</v>
      </c>
      <c r="P24" s="35" t="str">
        <f t="shared" si="14"/>
        <v>--</v>
      </c>
      <c r="Q24" s="35" t="str">
        <f t="shared" si="14"/>
        <v>--</v>
      </c>
      <c r="R24" s="34">
        <f>IF(R32="nein","--",R12/1000+2*R25+2*$A$42)</f>
        <v>1</v>
      </c>
      <c r="S24" s="35">
        <f t="shared" ref="S24:Y24" si="15">IF(S32="nein","--",S12/1000+2*S25+2*$A$42)</f>
        <v>1.07</v>
      </c>
      <c r="T24" s="35">
        <f t="shared" si="15"/>
        <v>1.22</v>
      </c>
      <c r="U24" s="35">
        <f t="shared" si="15"/>
        <v>1.33</v>
      </c>
      <c r="V24" s="35">
        <f t="shared" si="15"/>
        <v>1.46</v>
      </c>
      <c r="W24" s="35">
        <f t="shared" si="15"/>
        <v>1.6300000000000001</v>
      </c>
      <c r="X24" s="35">
        <f t="shared" si="15"/>
        <v>1.7550000000000001</v>
      </c>
      <c r="Y24" s="35">
        <f t="shared" si="15"/>
        <v>2.0419999999999998</v>
      </c>
      <c r="Z24" s="34">
        <f>IF(Z32="nein","--",Z12/1000+2*Z25+2*$A$42)</f>
        <v>1</v>
      </c>
      <c r="AA24" s="35">
        <f t="shared" ref="AA24:AG24" si="16">IF(AA32="nein","--",AA12/1000+2*AA25+2*$A$42)</f>
        <v>1.07</v>
      </c>
      <c r="AB24" s="35">
        <f t="shared" si="16"/>
        <v>1.22</v>
      </c>
      <c r="AC24" s="35">
        <f t="shared" si="16"/>
        <v>1.33</v>
      </c>
      <c r="AD24" s="35">
        <f t="shared" si="16"/>
        <v>1.46</v>
      </c>
      <c r="AE24" s="35">
        <f t="shared" si="16"/>
        <v>1.6300000000000001</v>
      </c>
      <c r="AF24" s="35">
        <f t="shared" si="16"/>
        <v>1.7550000000000001</v>
      </c>
      <c r="AG24" s="36">
        <f t="shared" si="16"/>
        <v>2.0419999999999998</v>
      </c>
      <c r="AH24" s="38" t="s">
        <v>1</v>
      </c>
    </row>
    <row r="25" spans="1:34" ht="18.75" customHeight="1" x14ac:dyDescent="0.2">
      <c r="A25" s="26" t="s">
        <v>28</v>
      </c>
      <c r="B25" s="27">
        <v>0.15</v>
      </c>
      <c r="C25" s="28">
        <v>0.15</v>
      </c>
      <c r="D25" s="28">
        <v>0.15</v>
      </c>
      <c r="E25" s="28">
        <v>0.15</v>
      </c>
      <c r="F25" s="28">
        <v>0.15</v>
      </c>
      <c r="G25" s="28">
        <v>0.15</v>
      </c>
      <c r="H25" s="28">
        <v>0.15</v>
      </c>
      <c r="I25" s="28">
        <v>0.15</v>
      </c>
      <c r="J25" s="27">
        <v>0.15</v>
      </c>
      <c r="K25" s="28">
        <v>0.15</v>
      </c>
      <c r="L25" s="28">
        <v>0.15</v>
      </c>
      <c r="M25" s="28">
        <v>0.15</v>
      </c>
      <c r="N25" s="28">
        <v>0.15</v>
      </c>
      <c r="O25" s="28">
        <v>0.15</v>
      </c>
      <c r="P25" s="28">
        <v>0.15</v>
      </c>
      <c r="Q25" s="28">
        <v>0.15</v>
      </c>
      <c r="R25" s="27">
        <v>0.15</v>
      </c>
      <c r="S25" s="28">
        <v>0.15</v>
      </c>
      <c r="T25" s="28">
        <v>0.15</v>
      </c>
      <c r="U25" s="28">
        <v>0.15</v>
      </c>
      <c r="V25" s="28">
        <v>0.15</v>
      </c>
      <c r="W25" s="28">
        <v>0.15</v>
      </c>
      <c r="X25" s="28">
        <v>0.15</v>
      </c>
      <c r="Y25" s="28">
        <v>0.15</v>
      </c>
      <c r="Z25" s="27">
        <v>0.15</v>
      </c>
      <c r="AA25" s="28">
        <v>0.15</v>
      </c>
      <c r="AB25" s="28">
        <v>0.15</v>
      </c>
      <c r="AC25" s="28">
        <v>0.15</v>
      </c>
      <c r="AD25" s="28">
        <v>0.15</v>
      </c>
      <c r="AE25" s="28">
        <v>0.15</v>
      </c>
      <c r="AF25" s="28">
        <v>0.15</v>
      </c>
      <c r="AG25" s="29">
        <v>0.15</v>
      </c>
      <c r="AH25" s="38" t="s">
        <v>1</v>
      </c>
    </row>
    <row r="26" spans="1:34" ht="18.75" customHeight="1" x14ac:dyDescent="0.2">
      <c r="A26" s="26" t="s">
        <v>29</v>
      </c>
      <c r="B26" s="30">
        <v>0.6</v>
      </c>
      <c r="C26" s="31">
        <v>0.6</v>
      </c>
      <c r="D26" s="31">
        <v>0.6</v>
      </c>
      <c r="E26" s="31">
        <v>0.6</v>
      </c>
      <c r="F26" s="31">
        <v>0.6</v>
      </c>
      <c r="G26" s="31">
        <v>0.6</v>
      </c>
      <c r="H26" s="31">
        <v>0.6</v>
      </c>
      <c r="I26" s="31">
        <v>0.6</v>
      </c>
      <c r="J26" s="30">
        <v>0.8</v>
      </c>
      <c r="K26" s="31">
        <v>0.8</v>
      </c>
      <c r="L26" s="31">
        <v>0.8</v>
      </c>
      <c r="M26" s="31">
        <v>0.8</v>
      </c>
      <c r="N26" s="31">
        <v>0.8</v>
      </c>
      <c r="O26" s="31">
        <v>0.8</v>
      </c>
      <c r="P26" s="31">
        <v>0.8</v>
      </c>
      <c r="Q26" s="31">
        <v>0.8</v>
      </c>
      <c r="R26" s="30">
        <v>0.9</v>
      </c>
      <c r="S26" s="31">
        <v>0.9</v>
      </c>
      <c r="T26" s="31">
        <v>0.9</v>
      </c>
      <c r="U26" s="31">
        <v>0.9</v>
      </c>
      <c r="V26" s="31">
        <v>0.9</v>
      </c>
      <c r="W26" s="31">
        <v>0.9</v>
      </c>
      <c r="X26" s="31">
        <v>0.9</v>
      </c>
      <c r="Y26" s="31">
        <v>0.9</v>
      </c>
      <c r="Z26" s="30">
        <v>1</v>
      </c>
      <c r="AA26" s="31">
        <v>1</v>
      </c>
      <c r="AB26" s="31">
        <v>1</v>
      </c>
      <c r="AC26" s="31">
        <v>1</v>
      </c>
      <c r="AD26" s="31">
        <v>1</v>
      </c>
      <c r="AE26" s="31">
        <v>1</v>
      </c>
      <c r="AF26" s="31">
        <v>1</v>
      </c>
      <c r="AG26" s="32">
        <v>1</v>
      </c>
      <c r="AH26" s="18" t="s">
        <v>1</v>
      </c>
    </row>
    <row r="27" spans="1:34" ht="6" customHeight="1" x14ac:dyDescent="0.2">
      <c r="A27" s="39"/>
      <c r="B27" s="40"/>
      <c r="C27" s="41"/>
      <c r="D27" s="41"/>
      <c r="E27" s="41"/>
      <c r="F27" s="41"/>
      <c r="G27" s="41"/>
      <c r="H27" s="41"/>
      <c r="I27" s="42"/>
      <c r="J27" s="40"/>
      <c r="K27" s="41"/>
      <c r="L27" s="41"/>
      <c r="M27" s="41"/>
      <c r="N27" s="41"/>
      <c r="O27" s="41"/>
      <c r="P27" s="41"/>
      <c r="Q27" s="42"/>
      <c r="R27" s="40"/>
      <c r="S27" s="41"/>
      <c r="T27" s="41"/>
      <c r="U27" s="41"/>
      <c r="V27" s="41"/>
      <c r="W27" s="41"/>
      <c r="X27" s="41"/>
      <c r="Y27" s="42"/>
      <c r="Z27" s="40"/>
      <c r="AA27" s="41"/>
      <c r="AB27" s="41"/>
      <c r="AC27" s="41"/>
      <c r="AD27" s="41"/>
      <c r="AE27" s="41"/>
      <c r="AF27" s="41"/>
      <c r="AG27" s="42"/>
      <c r="AH27" s="18"/>
    </row>
    <row r="28" spans="1:34" ht="30.75" customHeight="1" x14ac:dyDescent="0.2">
      <c r="A28" s="43" t="s">
        <v>17</v>
      </c>
      <c r="B28" s="34">
        <f>ROUND(IF(B32="nein",MAX(B26,B20,B17),IF(B33="nein",MAX(B26,B24+2*$A$43,B23+2*$A$43,B20,B17),IF(B34="ja",MAX(B26,B24+2*$A$43,B23+2*$A$43,B20,B17),MAX(B26,B24,B23,B20,B17)+2*$A$43)))*20,0)/20</f>
        <v>0.8</v>
      </c>
      <c r="C28" s="35">
        <f t="shared" ref="C28:AG28" si="17">ROUND(IF(C32="nein",MAX(C26,C20,C17),IF(C33="nein",MAX(C26,C24+2*$A$43,C23+2*$A$43,C20,C17),IF(C34="ja",MAX(C26,C24+2*$A$43,C23+2*$A$43,C20,C17),MAX(C26,C24,C23,C20,C17)+2*$A$43)))*20,0)/20</f>
        <v>0.85</v>
      </c>
      <c r="D28" s="35">
        <f t="shared" si="17"/>
        <v>1.3</v>
      </c>
      <c r="E28" s="35">
        <f t="shared" si="17"/>
        <v>1.4</v>
      </c>
      <c r="F28" s="35">
        <f t="shared" si="17"/>
        <v>1.5</v>
      </c>
      <c r="G28" s="35">
        <f t="shared" si="17"/>
        <v>1.7</v>
      </c>
      <c r="H28" s="35">
        <f t="shared" si="17"/>
        <v>1.9</v>
      </c>
      <c r="I28" s="36">
        <f t="shared" si="17"/>
        <v>2.15</v>
      </c>
      <c r="J28" s="34">
        <f>ROUND(IF(J32="nein",MAX(J26,J20,J17),IF(J33="nein",MAX(J26,J24+2*$A$43,J23+2*$A$43,J20,J17),IF(J34="ja",MAX(J26,J24+2*$A$43,J23+2*$A$43,J20,J17),MAX(J26,J24,J23,J20,J17)+2*$A$43)))*20,0)/20</f>
        <v>0.9</v>
      </c>
      <c r="K28" s="35">
        <f t="shared" si="17"/>
        <v>0.95</v>
      </c>
      <c r="L28" s="35">
        <f t="shared" si="17"/>
        <v>1.3</v>
      </c>
      <c r="M28" s="35">
        <f t="shared" si="17"/>
        <v>1.4</v>
      </c>
      <c r="N28" s="35">
        <f t="shared" si="17"/>
        <v>1.5</v>
      </c>
      <c r="O28" s="35">
        <f t="shared" si="17"/>
        <v>1.7</v>
      </c>
      <c r="P28" s="35">
        <f t="shared" si="17"/>
        <v>1.9</v>
      </c>
      <c r="Q28" s="36">
        <f t="shared" si="17"/>
        <v>2.15</v>
      </c>
      <c r="R28" s="34">
        <f>ROUND(IF(R32="nein",MAX(R26,R20,R17),IF(R33="nein",MAX(R26,R24+2*$A$43,R23+2*$A$43,R20,R17),IF(R34="ja",MAX(R26,R24+2*$A$43,R23+2*$A$43,R20,R17),MAX(R26,R24,R23,R20,R17)+2*$A$43)))*20,0)/20</f>
        <v>1.2</v>
      </c>
      <c r="S28" s="35">
        <f t="shared" si="17"/>
        <v>1.25</v>
      </c>
      <c r="T28" s="35">
        <f t="shared" si="17"/>
        <v>1.7</v>
      </c>
      <c r="U28" s="35">
        <f t="shared" si="17"/>
        <v>1.8</v>
      </c>
      <c r="V28" s="35">
        <f t="shared" si="17"/>
        <v>1.9</v>
      </c>
      <c r="W28" s="35">
        <f t="shared" si="17"/>
        <v>2.1</v>
      </c>
      <c r="X28" s="35">
        <f t="shared" si="17"/>
        <v>2.2999999999999998</v>
      </c>
      <c r="Y28" s="36">
        <f t="shared" si="17"/>
        <v>2.5499999999999998</v>
      </c>
      <c r="Z28" s="34">
        <f>ROUND(IF(Z32="nein",MAX(Z26,Z20,Z17),IF(Z33="nein",MAX(Z26,Z24+2*$A$43,Z23+2*$A$43,Z20,Z17),IF(Z34="ja",MAX(Z26,Z24+2*$A$43,Z23+2*$A$43,Z20,Z17),MAX(Z26,Z24,Z23,Z20,Z17)+2*$A$43)))*20,0)/20</f>
        <v>1.2</v>
      </c>
      <c r="AA28" s="35">
        <f t="shared" si="17"/>
        <v>1.25</v>
      </c>
      <c r="AB28" s="35">
        <f t="shared" si="17"/>
        <v>1.7</v>
      </c>
      <c r="AC28" s="35">
        <f t="shared" si="17"/>
        <v>1.8</v>
      </c>
      <c r="AD28" s="35">
        <f t="shared" si="17"/>
        <v>1.9</v>
      </c>
      <c r="AE28" s="35">
        <f t="shared" si="17"/>
        <v>2.1</v>
      </c>
      <c r="AF28" s="35">
        <f t="shared" si="17"/>
        <v>2.2999999999999998</v>
      </c>
      <c r="AG28" s="36">
        <f t="shared" si="17"/>
        <v>2.5499999999999998</v>
      </c>
      <c r="AH28" s="38" t="s">
        <v>1</v>
      </c>
    </row>
    <row r="29" spans="1:34" ht="6" customHeight="1" x14ac:dyDescent="0.2">
      <c r="A29" s="44"/>
      <c r="B29" s="45"/>
      <c r="C29" s="46"/>
      <c r="D29" s="46"/>
      <c r="E29" s="46"/>
      <c r="F29" s="46"/>
      <c r="G29" s="46"/>
      <c r="H29" s="46"/>
      <c r="I29" s="47"/>
      <c r="J29" s="45"/>
      <c r="K29" s="46"/>
      <c r="L29" s="46"/>
      <c r="M29" s="46"/>
      <c r="N29" s="46"/>
      <c r="O29" s="46"/>
      <c r="P29" s="41"/>
      <c r="Q29" s="47"/>
      <c r="R29" s="45"/>
      <c r="S29" s="46"/>
      <c r="T29" s="46"/>
      <c r="U29" s="46"/>
      <c r="V29" s="46"/>
      <c r="W29" s="46"/>
      <c r="X29" s="46"/>
      <c r="Y29" s="47"/>
      <c r="Z29" s="45"/>
      <c r="AA29" s="46"/>
      <c r="AB29" s="46"/>
      <c r="AC29" s="46"/>
      <c r="AD29" s="46"/>
      <c r="AE29" s="41"/>
      <c r="AF29" s="41"/>
      <c r="AG29" s="42"/>
      <c r="AH29" s="18"/>
    </row>
    <row r="30" spans="1:34" ht="18.75" customHeight="1" x14ac:dyDescent="0.2">
      <c r="A30" s="26" t="s">
        <v>39</v>
      </c>
      <c r="B30" s="34">
        <f t="shared" ref="B30:AG30" si="18">B15+0.75*B11/1000</f>
        <v>0.34925</v>
      </c>
      <c r="C30" s="35">
        <f t="shared" si="18"/>
        <v>0.39624999999999999</v>
      </c>
      <c r="D30" s="35">
        <f t="shared" si="18"/>
        <v>0.50449999999999995</v>
      </c>
      <c r="E30" s="35">
        <f t="shared" si="18"/>
        <v>0.58574999999999999</v>
      </c>
      <c r="F30" s="35">
        <f t="shared" si="18"/>
        <v>0.67525000000000002</v>
      </c>
      <c r="G30" s="35">
        <f t="shared" si="18"/>
        <v>0.83000000000000007</v>
      </c>
      <c r="H30" s="35">
        <f t="shared" si="18"/>
        <v>0.92999999999999994</v>
      </c>
      <c r="I30" s="36">
        <f t="shared" si="18"/>
        <v>1.1300000000000001</v>
      </c>
      <c r="J30" s="34">
        <f t="shared" si="18"/>
        <v>0.34925</v>
      </c>
      <c r="K30" s="35">
        <f t="shared" si="18"/>
        <v>0.39624999999999999</v>
      </c>
      <c r="L30" s="35">
        <f t="shared" si="18"/>
        <v>0.50449999999999995</v>
      </c>
      <c r="M30" s="35">
        <f t="shared" si="18"/>
        <v>0.58574999999999999</v>
      </c>
      <c r="N30" s="35">
        <f t="shared" si="18"/>
        <v>0.67525000000000002</v>
      </c>
      <c r="O30" s="35">
        <f t="shared" si="18"/>
        <v>0.83000000000000007</v>
      </c>
      <c r="P30" s="35">
        <f t="shared" si="18"/>
        <v>0.92999999999999994</v>
      </c>
      <c r="Q30" s="36">
        <f t="shared" si="18"/>
        <v>1.1300000000000001</v>
      </c>
      <c r="R30" s="34">
        <f t="shared" si="18"/>
        <v>0.34925</v>
      </c>
      <c r="S30" s="35">
        <f t="shared" si="18"/>
        <v>0.39624999999999999</v>
      </c>
      <c r="T30" s="35">
        <f t="shared" si="18"/>
        <v>0.50449999999999995</v>
      </c>
      <c r="U30" s="35">
        <f t="shared" si="18"/>
        <v>0.58574999999999999</v>
      </c>
      <c r="V30" s="35">
        <f t="shared" si="18"/>
        <v>0.67525000000000002</v>
      </c>
      <c r="W30" s="35">
        <f t="shared" si="18"/>
        <v>0.83000000000000007</v>
      </c>
      <c r="X30" s="35">
        <f t="shared" si="18"/>
        <v>0.92999999999999994</v>
      </c>
      <c r="Y30" s="36">
        <f t="shared" si="18"/>
        <v>1.1300000000000001</v>
      </c>
      <c r="Z30" s="34">
        <f t="shared" si="18"/>
        <v>0.34925</v>
      </c>
      <c r="AA30" s="35">
        <f t="shared" si="18"/>
        <v>0.39624999999999999</v>
      </c>
      <c r="AB30" s="35">
        <f t="shared" si="18"/>
        <v>0.50449999999999995</v>
      </c>
      <c r="AC30" s="35">
        <f t="shared" si="18"/>
        <v>0.58574999999999999</v>
      </c>
      <c r="AD30" s="35">
        <f t="shared" si="18"/>
        <v>0.67525000000000002</v>
      </c>
      <c r="AE30" s="35">
        <f t="shared" si="18"/>
        <v>0.83000000000000007</v>
      </c>
      <c r="AF30" s="35">
        <f t="shared" si="18"/>
        <v>0.92999999999999994</v>
      </c>
      <c r="AG30" s="36">
        <f t="shared" si="18"/>
        <v>1.1300000000000001</v>
      </c>
      <c r="AH30" s="38" t="s">
        <v>1</v>
      </c>
    </row>
    <row r="31" spans="1:34" ht="18.75" customHeight="1" x14ac:dyDescent="0.2">
      <c r="A31" s="26" t="s">
        <v>40</v>
      </c>
      <c r="B31" s="34">
        <f t="shared" ref="B31:AG31" si="19">B30+B14+B13</f>
        <v>0.44925000000000004</v>
      </c>
      <c r="C31" s="35">
        <f t="shared" si="19"/>
        <v>0.49624999999999997</v>
      </c>
      <c r="D31" s="35">
        <f t="shared" si="19"/>
        <v>0.60449999999999993</v>
      </c>
      <c r="E31" s="35">
        <f t="shared" si="19"/>
        <v>0.68574999999999997</v>
      </c>
      <c r="F31" s="35">
        <f t="shared" si="19"/>
        <v>0.77524999999999999</v>
      </c>
      <c r="G31" s="35">
        <f t="shared" si="19"/>
        <v>0.93</v>
      </c>
      <c r="H31" s="35">
        <f t="shared" si="19"/>
        <v>1.03</v>
      </c>
      <c r="I31" s="36">
        <f t="shared" si="19"/>
        <v>1.2300000000000002</v>
      </c>
      <c r="J31" s="34">
        <f t="shared" si="19"/>
        <v>0.44925000000000004</v>
      </c>
      <c r="K31" s="35">
        <f t="shared" si="19"/>
        <v>0.49624999999999997</v>
      </c>
      <c r="L31" s="35">
        <f t="shared" si="19"/>
        <v>0.60449999999999993</v>
      </c>
      <c r="M31" s="35">
        <f t="shared" si="19"/>
        <v>0.68574999999999997</v>
      </c>
      <c r="N31" s="35">
        <f t="shared" si="19"/>
        <v>0.77524999999999999</v>
      </c>
      <c r="O31" s="35">
        <f t="shared" si="19"/>
        <v>0.93</v>
      </c>
      <c r="P31" s="35">
        <f t="shared" si="19"/>
        <v>1.03</v>
      </c>
      <c r="Q31" s="36">
        <f t="shared" si="19"/>
        <v>1.2300000000000002</v>
      </c>
      <c r="R31" s="34">
        <f t="shared" si="19"/>
        <v>0.44925000000000004</v>
      </c>
      <c r="S31" s="35">
        <f t="shared" si="19"/>
        <v>0.49624999999999997</v>
      </c>
      <c r="T31" s="35">
        <f t="shared" si="19"/>
        <v>0.60449999999999993</v>
      </c>
      <c r="U31" s="35">
        <f t="shared" si="19"/>
        <v>0.68574999999999997</v>
      </c>
      <c r="V31" s="35">
        <f t="shared" si="19"/>
        <v>0.77524999999999999</v>
      </c>
      <c r="W31" s="35">
        <f t="shared" si="19"/>
        <v>0.93</v>
      </c>
      <c r="X31" s="35">
        <f t="shared" si="19"/>
        <v>1.03</v>
      </c>
      <c r="Y31" s="36">
        <f t="shared" si="19"/>
        <v>1.2300000000000002</v>
      </c>
      <c r="Z31" s="34">
        <f t="shared" si="19"/>
        <v>0.44925000000000004</v>
      </c>
      <c r="AA31" s="35">
        <f t="shared" si="19"/>
        <v>0.49624999999999997</v>
      </c>
      <c r="AB31" s="35">
        <f t="shared" si="19"/>
        <v>0.60449999999999993</v>
      </c>
      <c r="AC31" s="35">
        <f t="shared" si="19"/>
        <v>0.68574999999999997</v>
      </c>
      <c r="AD31" s="35">
        <f t="shared" si="19"/>
        <v>0.77524999999999999</v>
      </c>
      <c r="AE31" s="35">
        <f t="shared" si="19"/>
        <v>0.93</v>
      </c>
      <c r="AF31" s="35">
        <f t="shared" si="19"/>
        <v>1.03</v>
      </c>
      <c r="AG31" s="36">
        <f t="shared" si="19"/>
        <v>1.2300000000000002</v>
      </c>
      <c r="AH31" s="38" t="s">
        <v>1</v>
      </c>
    </row>
    <row r="32" spans="1:34" ht="18.75" customHeight="1" x14ac:dyDescent="0.2">
      <c r="A32" s="26" t="s">
        <v>30</v>
      </c>
      <c r="B32" s="48" t="str">
        <f t="shared" ref="B32:I32" si="20">IF($G$9&lt;$A$45,"nein","ja")</f>
        <v>nein</v>
      </c>
      <c r="C32" s="49" t="str">
        <f t="shared" si="20"/>
        <v>nein</v>
      </c>
      <c r="D32" s="49" t="str">
        <f t="shared" si="20"/>
        <v>nein</v>
      </c>
      <c r="E32" s="49" t="str">
        <f t="shared" si="20"/>
        <v>nein</v>
      </c>
      <c r="F32" s="49" t="str">
        <f t="shared" si="20"/>
        <v>nein</v>
      </c>
      <c r="G32" s="49" t="str">
        <f t="shared" si="20"/>
        <v>nein</v>
      </c>
      <c r="H32" s="49" t="str">
        <f t="shared" si="20"/>
        <v>nein</v>
      </c>
      <c r="I32" s="50" t="str">
        <f t="shared" si="20"/>
        <v>nein</v>
      </c>
      <c r="J32" s="48" t="str">
        <f t="shared" ref="J32:Q32" si="21">IF($O$9&lt;$A$45,"nein","ja")</f>
        <v>nein</v>
      </c>
      <c r="K32" s="49" t="str">
        <f t="shared" si="21"/>
        <v>nein</v>
      </c>
      <c r="L32" s="49" t="str">
        <f t="shared" si="21"/>
        <v>nein</v>
      </c>
      <c r="M32" s="49" t="str">
        <f t="shared" si="21"/>
        <v>nein</v>
      </c>
      <c r="N32" s="49" t="str">
        <f t="shared" si="21"/>
        <v>nein</v>
      </c>
      <c r="O32" s="49" t="str">
        <f t="shared" si="21"/>
        <v>nein</v>
      </c>
      <c r="P32" s="49" t="str">
        <f t="shared" si="21"/>
        <v>nein</v>
      </c>
      <c r="Q32" s="50" t="str">
        <f t="shared" si="21"/>
        <v>nein</v>
      </c>
      <c r="R32" s="48" t="str">
        <f t="shared" ref="R32:Y32" si="22">IF($W$9&lt;$A$45,"nein","ja")</f>
        <v>ja</v>
      </c>
      <c r="S32" s="49" t="str">
        <f t="shared" si="22"/>
        <v>ja</v>
      </c>
      <c r="T32" s="49" t="str">
        <f t="shared" si="22"/>
        <v>ja</v>
      </c>
      <c r="U32" s="49" t="str">
        <f t="shared" si="22"/>
        <v>ja</v>
      </c>
      <c r="V32" s="49" t="str">
        <f t="shared" si="22"/>
        <v>ja</v>
      </c>
      <c r="W32" s="49" t="str">
        <f t="shared" si="22"/>
        <v>ja</v>
      </c>
      <c r="X32" s="49" t="str">
        <f t="shared" si="22"/>
        <v>ja</v>
      </c>
      <c r="Y32" s="50" t="str">
        <f t="shared" si="22"/>
        <v>ja</v>
      </c>
      <c r="Z32" s="48" t="str">
        <f t="shared" ref="Z32:AG32" si="23">IF($Z$9&lt;$A$45,"nein","ja")</f>
        <v>ja</v>
      </c>
      <c r="AA32" s="49" t="str">
        <f t="shared" si="23"/>
        <v>ja</v>
      </c>
      <c r="AB32" s="49" t="str">
        <f t="shared" si="23"/>
        <v>ja</v>
      </c>
      <c r="AC32" s="49" t="str">
        <f t="shared" si="23"/>
        <v>ja</v>
      </c>
      <c r="AD32" s="49" t="str">
        <f t="shared" si="23"/>
        <v>ja</v>
      </c>
      <c r="AE32" s="49" t="str">
        <f t="shared" si="23"/>
        <v>ja</v>
      </c>
      <c r="AF32" s="49" t="str">
        <f t="shared" si="23"/>
        <v>ja</v>
      </c>
      <c r="AG32" s="50" t="str">
        <f t="shared" si="23"/>
        <v>ja</v>
      </c>
      <c r="AH32" s="51" t="s">
        <v>16</v>
      </c>
    </row>
    <row r="33" spans="1:34" ht="18.75" customHeight="1" x14ac:dyDescent="0.2">
      <c r="A33" s="43" t="s">
        <v>41</v>
      </c>
      <c r="B33" s="48" t="str">
        <f t="shared" ref="B33:AG33" si="24">IF(B32="nein","--",IF(B31&gt;$A$44,"ja","nein"))</f>
        <v>--</v>
      </c>
      <c r="C33" s="49" t="str">
        <f t="shared" si="24"/>
        <v>--</v>
      </c>
      <c r="D33" s="49" t="str">
        <f t="shared" si="24"/>
        <v>--</v>
      </c>
      <c r="E33" s="49" t="str">
        <f t="shared" si="24"/>
        <v>--</v>
      </c>
      <c r="F33" s="49" t="str">
        <f t="shared" si="24"/>
        <v>--</v>
      </c>
      <c r="G33" s="49" t="str">
        <f t="shared" si="24"/>
        <v>--</v>
      </c>
      <c r="H33" s="49" t="str">
        <f t="shared" si="24"/>
        <v>--</v>
      </c>
      <c r="I33" s="50" t="str">
        <f t="shared" si="24"/>
        <v>--</v>
      </c>
      <c r="J33" s="48" t="str">
        <f t="shared" si="24"/>
        <v>--</v>
      </c>
      <c r="K33" s="49" t="str">
        <f t="shared" si="24"/>
        <v>--</v>
      </c>
      <c r="L33" s="49" t="str">
        <f t="shared" si="24"/>
        <v>--</v>
      </c>
      <c r="M33" s="49" t="str">
        <f t="shared" si="24"/>
        <v>--</v>
      </c>
      <c r="N33" s="49" t="str">
        <f t="shared" si="24"/>
        <v>--</v>
      </c>
      <c r="O33" s="49" t="str">
        <f t="shared" si="24"/>
        <v>--</v>
      </c>
      <c r="P33" s="49" t="str">
        <f t="shared" si="24"/>
        <v>--</v>
      </c>
      <c r="Q33" s="50" t="str">
        <f t="shared" si="24"/>
        <v>--</v>
      </c>
      <c r="R33" s="48" t="str">
        <f t="shared" si="24"/>
        <v>nein</v>
      </c>
      <c r="S33" s="49" t="str">
        <f t="shared" si="24"/>
        <v>nein</v>
      </c>
      <c r="T33" s="49" t="str">
        <f t="shared" si="24"/>
        <v>nein</v>
      </c>
      <c r="U33" s="49" t="str">
        <f t="shared" si="24"/>
        <v>nein</v>
      </c>
      <c r="V33" s="49" t="str">
        <f t="shared" si="24"/>
        <v>nein</v>
      </c>
      <c r="W33" s="49" t="str">
        <f t="shared" si="24"/>
        <v>ja</v>
      </c>
      <c r="X33" s="49" t="str">
        <f t="shared" si="24"/>
        <v>ja</v>
      </c>
      <c r="Y33" s="50" t="str">
        <f t="shared" si="24"/>
        <v>ja</v>
      </c>
      <c r="Z33" s="48" t="str">
        <f t="shared" si="24"/>
        <v>nein</v>
      </c>
      <c r="AA33" s="49" t="str">
        <f t="shared" si="24"/>
        <v>nein</v>
      </c>
      <c r="AB33" s="49" t="str">
        <f t="shared" si="24"/>
        <v>nein</v>
      </c>
      <c r="AC33" s="49" t="str">
        <f t="shared" si="24"/>
        <v>nein</v>
      </c>
      <c r="AD33" s="49" t="str">
        <f t="shared" si="24"/>
        <v>nein</v>
      </c>
      <c r="AE33" s="49" t="str">
        <f t="shared" si="24"/>
        <v>ja</v>
      </c>
      <c r="AF33" s="49" t="str">
        <f t="shared" si="24"/>
        <v>ja</v>
      </c>
      <c r="AG33" s="50" t="str">
        <f t="shared" si="24"/>
        <v>ja</v>
      </c>
      <c r="AH33" s="51" t="s">
        <v>16</v>
      </c>
    </row>
    <row r="34" spans="1:34" ht="18.75" customHeight="1" x14ac:dyDescent="0.2">
      <c r="A34" s="43" t="s">
        <v>31</v>
      </c>
      <c r="B34" s="52" t="str">
        <f>$A48</f>
        <v>nein</v>
      </c>
      <c r="C34" s="53" t="str">
        <f t="shared" ref="C34:AG34" si="25">$A48</f>
        <v>nein</v>
      </c>
      <c r="D34" s="53" t="str">
        <f t="shared" si="25"/>
        <v>nein</v>
      </c>
      <c r="E34" s="53" t="str">
        <f t="shared" si="25"/>
        <v>nein</v>
      </c>
      <c r="F34" s="53" t="str">
        <f t="shared" si="25"/>
        <v>nein</v>
      </c>
      <c r="G34" s="53" t="str">
        <f t="shared" si="25"/>
        <v>nein</v>
      </c>
      <c r="H34" s="53" t="str">
        <f t="shared" si="25"/>
        <v>nein</v>
      </c>
      <c r="I34" s="54" t="str">
        <f t="shared" si="25"/>
        <v>nein</v>
      </c>
      <c r="J34" s="52" t="str">
        <f t="shared" si="25"/>
        <v>nein</v>
      </c>
      <c r="K34" s="53" t="str">
        <f t="shared" si="25"/>
        <v>nein</v>
      </c>
      <c r="L34" s="53" t="str">
        <f t="shared" si="25"/>
        <v>nein</v>
      </c>
      <c r="M34" s="53" t="str">
        <f t="shared" si="25"/>
        <v>nein</v>
      </c>
      <c r="N34" s="53" t="str">
        <f t="shared" si="25"/>
        <v>nein</v>
      </c>
      <c r="O34" s="53" t="str">
        <f t="shared" si="25"/>
        <v>nein</v>
      </c>
      <c r="P34" s="53" t="str">
        <f t="shared" si="25"/>
        <v>nein</v>
      </c>
      <c r="Q34" s="54" t="str">
        <f t="shared" si="25"/>
        <v>nein</v>
      </c>
      <c r="R34" s="52" t="str">
        <f t="shared" si="25"/>
        <v>nein</v>
      </c>
      <c r="S34" s="53" t="str">
        <f t="shared" si="25"/>
        <v>nein</v>
      </c>
      <c r="T34" s="55" t="str">
        <f t="shared" si="25"/>
        <v>nein</v>
      </c>
      <c r="U34" s="55" t="str">
        <f t="shared" si="25"/>
        <v>nein</v>
      </c>
      <c r="V34" s="55" t="str">
        <f t="shared" si="25"/>
        <v>nein</v>
      </c>
      <c r="W34" s="55" t="str">
        <f t="shared" si="25"/>
        <v>nein</v>
      </c>
      <c r="X34" s="55" t="str">
        <f t="shared" si="25"/>
        <v>nein</v>
      </c>
      <c r="Y34" s="56" t="str">
        <f t="shared" si="25"/>
        <v>nein</v>
      </c>
      <c r="Z34" s="52" t="str">
        <f t="shared" si="25"/>
        <v>nein</v>
      </c>
      <c r="AA34" s="53" t="str">
        <f t="shared" si="25"/>
        <v>nein</v>
      </c>
      <c r="AB34" s="55" t="str">
        <f t="shared" si="25"/>
        <v>nein</v>
      </c>
      <c r="AC34" s="55" t="str">
        <f t="shared" si="25"/>
        <v>nein</v>
      </c>
      <c r="AD34" s="55" t="str">
        <f t="shared" si="25"/>
        <v>nein</v>
      </c>
      <c r="AE34" s="55" t="str">
        <f t="shared" si="25"/>
        <v>nein</v>
      </c>
      <c r="AF34" s="55" t="str">
        <f t="shared" si="25"/>
        <v>nein</v>
      </c>
      <c r="AG34" s="56" t="str">
        <f t="shared" si="25"/>
        <v>nein</v>
      </c>
      <c r="AH34" s="51" t="s">
        <v>16</v>
      </c>
    </row>
    <row r="35" spans="1:34" ht="18.75" customHeight="1" x14ac:dyDescent="0.2">
      <c r="A35" s="19" t="s">
        <v>18</v>
      </c>
      <c r="B35" s="34">
        <f t="shared" ref="B35:AG35" si="26">B28*B31+((B11/2/1000)^2*PI()/3-0.25^2*SQRT(3)*(B11/1000)^2)</f>
        <v>0.37312718492816521</v>
      </c>
      <c r="C35" s="35">
        <f t="shared" si="26"/>
        <v>0.44116316140839607</v>
      </c>
      <c r="D35" s="35">
        <f t="shared" si="26"/>
        <v>0.82211700116657416</v>
      </c>
      <c r="E35" s="35">
        <f t="shared" si="26"/>
        <v>1.0118812129790087</v>
      </c>
      <c r="F35" s="35">
        <f t="shared" si="26"/>
        <v>1.2353440522853347</v>
      </c>
      <c r="G35" s="35">
        <f t="shared" si="26"/>
        <v>1.6999061868253276</v>
      </c>
      <c r="H35" s="35">
        <f t="shared" si="26"/>
        <v>2.1105462123260943</v>
      </c>
      <c r="I35" s="36">
        <f t="shared" si="26"/>
        <v>2.8805926560726034</v>
      </c>
      <c r="J35" s="34">
        <f t="shared" si="26"/>
        <v>0.4180521849281652</v>
      </c>
      <c r="K35" s="35">
        <f t="shared" si="26"/>
        <v>0.49078816140839604</v>
      </c>
      <c r="L35" s="35">
        <f t="shared" si="26"/>
        <v>0.82211700116657416</v>
      </c>
      <c r="M35" s="35">
        <f t="shared" si="26"/>
        <v>1.0118812129790087</v>
      </c>
      <c r="N35" s="35">
        <f t="shared" si="26"/>
        <v>1.2353440522853347</v>
      </c>
      <c r="O35" s="35">
        <f t="shared" si="26"/>
        <v>1.6999061868253276</v>
      </c>
      <c r="P35" s="35">
        <f t="shared" si="26"/>
        <v>2.1105462123260943</v>
      </c>
      <c r="Q35" s="36">
        <f t="shared" si="26"/>
        <v>2.8805926560726034</v>
      </c>
      <c r="R35" s="34">
        <f t="shared" si="26"/>
        <v>0.55282718492816518</v>
      </c>
      <c r="S35" s="35">
        <f t="shared" si="26"/>
        <v>0.63966316140839596</v>
      </c>
      <c r="T35" s="35">
        <f t="shared" si="26"/>
        <v>1.0639170011665742</v>
      </c>
      <c r="U35" s="35">
        <f t="shared" si="26"/>
        <v>1.2861812129790089</v>
      </c>
      <c r="V35" s="35">
        <f t="shared" si="26"/>
        <v>1.5454440522853345</v>
      </c>
      <c r="W35" s="35">
        <f t="shared" si="26"/>
        <v>2.0719061868253279</v>
      </c>
      <c r="X35" s="35">
        <f t="shared" si="26"/>
        <v>2.5225462123260942</v>
      </c>
      <c r="Y35" s="36">
        <f t="shared" si="26"/>
        <v>3.3725926560726034</v>
      </c>
      <c r="Z35" s="34">
        <f t="shared" si="26"/>
        <v>0.55282718492816518</v>
      </c>
      <c r="AA35" s="35">
        <f t="shared" si="26"/>
        <v>0.63966316140839596</v>
      </c>
      <c r="AB35" s="35">
        <f t="shared" si="26"/>
        <v>1.0639170011665742</v>
      </c>
      <c r="AC35" s="35">
        <f t="shared" si="26"/>
        <v>1.2861812129790089</v>
      </c>
      <c r="AD35" s="35">
        <f t="shared" si="26"/>
        <v>1.5454440522853345</v>
      </c>
      <c r="AE35" s="35">
        <f t="shared" si="26"/>
        <v>2.0719061868253279</v>
      </c>
      <c r="AF35" s="35">
        <f t="shared" si="26"/>
        <v>2.5225462123260942</v>
      </c>
      <c r="AG35" s="36">
        <f t="shared" si="26"/>
        <v>3.3725926560726034</v>
      </c>
      <c r="AH35" s="18" t="s">
        <v>19</v>
      </c>
    </row>
    <row r="36" spans="1:34" ht="18.75" customHeight="1" x14ac:dyDescent="0.2">
      <c r="A36" s="26" t="s">
        <v>36</v>
      </c>
      <c r="B36" s="34">
        <f t="shared" ref="B36:AG36" si="27">B28*B13</f>
        <v>0</v>
      </c>
      <c r="C36" s="35">
        <f t="shared" si="27"/>
        <v>0</v>
      </c>
      <c r="D36" s="35">
        <f t="shared" si="27"/>
        <v>0</v>
      </c>
      <c r="E36" s="35">
        <f t="shared" si="27"/>
        <v>0</v>
      </c>
      <c r="F36" s="35">
        <f t="shared" si="27"/>
        <v>0</v>
      </c>
      <c r="G36" s="35">
        <f t="shared" si="27"/>
        <v>0</v>
      </c>
      <c r="H36" s="35">
        <f t="shared" si="27"/>
        <v>0</v>
      </c>
      <c r="I36" s="36">
        <f t="shared" si="27"/>
        <v>0</v>
      </c>
      <c r="J36" s="34">
        <f t="shared" si="27"/>
        <v>0</v>
      </c>
      <c r="K36" s="35">
        <f t="shared" si="27"/>
        <v>0</v>
      </c>
      <c r="L36" s="35">
        <f t="shared" si="27"/>
        <v>0</v>
      </c>
      <c r="M36" s="35">
        <f t="shared" si="27"/>
        <v>0</v>
      </c>
      <c r="N36" s="35">
        <f t="shared" si="27"/>
        <v>0</v>
      </c>
      <c r="O36" s="35">
        <f t="shared" si="27"/>
        <v>0</v>
      </c>
      <c r="P36" s="35">
        <f t="shared" si="27"/>
        <v>0</v>
      </c>
      <c r="Q36" s="36">
        <f t="shared" si="27"/>
        <v>0</v>
      </c>
      <c r="R36" s="34">
        <f t="shared" si="27"/>
        <v>0</v>
      </c>
      <c r="S36" s="35">
        <f t="shared" si="27"/>
        <v>0</v>
      </c>
      <c r="T36" s="35">
        <f t="shared" si="27"/>
        <v>0</v>
      </c>
      <c r="U36" s="35">
        <f t="shared" si="27"/>
        <v>0</v>
      </c>
      <c r="V36" s="35">
        <f t="shared" si="27"/>
        <v>0</v>
      </c>
      <c r="W36" s="35">
        <f t="shared" si="27"/>
        <v>0</v>
      </c>
      <c r="X36" s="35">
        <f t="shared" si="27"/>
        <v>0</v>
      </c>
      <c r="Y36" s="36">
        <f t="shared" si="27"/>
        <v>0</v>
      </c>
      <c r="Z36" s="34">
        <f t="shared" si="27"/>
        <v>0</v>
      </c>
      <c r="AA36" s="35">
        <f t="shared" si="27"/>
        <v>0</v>
      </c>
      <c r="AB36" s="35">
        <f t="shared" si="27"/>
        <v>0</v>
      </c>
      <c r="AC36" s="35">
        <f t="shared" si="27"/>
        <v>0</v>
      </c>
      <c r="AD36" s="35">
        <f t="shared" si="27"/>
        <v>0</v>
      </c>
      <c r="AE36" s="35">
        <f t="shared" si="27"/>
        <v>0</v>
      </c>
      <c r="AF36" s="35">
        <f t="shared" si="27"/>
        <v>0</v>
      </c>
      <c r="AG36" s="36">
        <f t="shared" si="27"/>
        <v>0</v>
      </c>
      <c r="AH36" s="18" t="s">
        <v>19</v>
      </c>
    </row>
    <row r="37" spans="1:34" ht="18.75" customHeight="1" x14ac:dyDescent="0.2">
      <c r="A37" s="26" t="s">
        <v>37</v>
      </c>
      <c r="B37" s="34">
        <f t="shared" ref="B37:AG37" si="28">IF(B32="nein",B28*B14,IF($A$44=0,(B28-2*$A$43)*B14,B28*B14))</f>
        <v>8.0000000000000016E-2</v>
      </c>
      <c r="C37" s="35">
        <f t="shared" si="28"/>
        <v>8.5000000000000006E-2</v>
      </c>
      <c r="D37" s="35">
        <f t="shared" si="28"/>
        <v>0.13</v>
      </c>
      <c r="E37" s="35">
        <f t="shared" si="28"/>
        <v>0.13999999999999999</v>
      </c>
      <c r="F37" s="35">
        <f t="shared" si="28"/>
        <v>0.15000000000000002</v>
      </c>
      <c r="G37" s="35">
        <f t="shared" si="28"/>
        <v>0.17</v>
      </c>
      <c r="H37" s="35">
        <f t="shared" si="28"/>
        <v>0.19</v>
      </c>
      <c r="I37" s="35">
        <f t="shared" si="28"/>
        <v>0.215</v>
      </c>
      <c r="J37" s="34">
        <f t="shared" si="28"/>
        <v>9.0000000000000011E-2</v>
      </c>
      <c r="K37" s="35">
        <f t="shared" si="28"/>
        <v>9.5000000000000001E-2</v>
      </c>
      <c r="L37" s="35">
        <f t="shared" si="28"/>
        <v>0.13</v>
      </c>
      <c r="M37" s="35">
        <f t="shared" si="28"/>
        <v>0.13999999999999999</v>
      </c>
      <c r="N37" s="35">
        <f t="shared" si="28"/>
        <v>0.15000000000000002</v>
      </c>
      <c r="O37" s="35">
        <f t="shared" si="28"/>
        <v>0.17</v>
      </c>
      <c r="P37" s="35">
        <f t="shared" si="28"/>
        <v>0.19</v>
      </c>
      <c r="Q37" s="35">
        <f t="shared" si="28"/>
        <v>0.215</v>
      </c>
      <c r="R37" s="34">
        <f t="shared" si="28"/>
        <v>0.12</v>
      </c>
      <c r="S37" s="35">
        <f t="shared" si="28"/>
        <v>0.125</v>
      </c>
      <c r="T37" s="35">
        <f t="shared" si="28"/>
        <v>0.17</v>
      </c>
      <c r="U37" s="35">
        <f t="shared" si="28"/>
        <v>0.18000000000000002</v>
      </c>
      <c r="V37" s="35">
        <f t="shared" si="28"/>
        <v>0.19</v>
      </c>
      <c r="W37" s="35">
        <f t="shared" si="28"/>
        <v>0.21000000000000002</v>
      </c>
      <c r="X37" s="35">
        <f t="shared" si="28"/>
        <v>0.22999999999999998</v>
      </c>
      <c r="Y37" s="35">
        <f t="shared" si="28"/>
        <v>0.255</v>
      </c>
      <c r="Z37" s="34">
        <f t="shared" si="28"/>
        <v>0.12</v>
      </c>
      <c r="AA37" s="35">
        <f t="shared" si="28"/>
        <v>0.125</v>
      </c>
      <c r="AB37" s="35">
        <f t="shared" si="28"/>
        <v>0.17</v>
      </c>
      <c r="AC37" s="35">
        <f t="shared" si="28"/>
        <v>0.18000000000000002</v>
      </c>
      <c r="AD37" s="35">
        <f t="shared" si="28"/>
        <v>0.19</v>
      </c>
      <c r="AE37" s="35">
        <f t="shared" si="28"/>
        <v>0.21000000000000002</v>
      </c>
      <c r="AF37" s="35">
        <f t="shared" si="28"/>
        <v>0.22999999999999998</v>
      </c>
      <c r="AG37" s="36">
        <f t="shared" si="28"/>
        <v>0.255</v>
      </c>
      <c r="AH37" s="18" t="s">
        <v>19</v>
      </c>
    </row>
    <row r="38" spans="1:34" ht="18.75" customHeight="1" thickBot="1" x14ac:dyDescent="0.25">
      <c r="A38" s="57" t="s">
        <v>38</v>
      </c>
      <c r="B38" s="58">
        <f t="shared" ref="B38:AG38" si="29">IF(B32="nein",B35-B36-B37-(B11/1000/2)^2*PI(),IF(AND(B33="ja",B34="ja"),B35-B36-B37-(B11/1000/2)^2*PI(),B35-B36-B37-(B11/1000/2)^2*PI()-IF(B30-($A$44-B14-B13)&gt;0,2*(B30-($A$44-B14-B13))*$A$43,0)))</f>
        <v>0.22291180372226993</v>
      </c>
      <c r="C38" s="59">
        <f t="shared" si="29"/>
        <v>0.25718335786623264</v>
      </c>
      <c r="D38" s="59">
        <f t="shared" si="29"/>
        <v>0.50660909656475051</v>
      </c>
      <c r="E38" s="59">
        <f t="shared" si="29"/>
        <v>0.60676142354440266</v>
      </c>
      <c r="F38" s="59">
        <f t="shared" si="29"/>
        <v>0.71466046650480441</v>
      </c>
      <c r="G38" s="59">
        <f t="shared" si="29"/>
        <v>0.92169384909034369</v>
      </c>
      <c r="H38" s="59">
        <f t="shared" si="29"/>
        <v>1.1351480489286461</v>
      </c>
      <c r="I38" s="59">
        <f t="shared" si="29"/>
        <v>1.457964440032687</v>
      </c>
      <c r="J38" s="58">
        <f t="shared" si="29"/>
        <v>0.25783680372226991</v>
      </c>
      <c r="K38" s="59">
        <f t="shared" si="29"/>
        <v>0.29680835786623261</v>
      </c>
      <c r="L38" s="59">
        <f t="shared" si="29"/>
        <v>0.50660909656475051</v>
      </c>
      <c r="M38" s="59">
        <f t="shared" si="29"/>
        <v>0.60676142354440266</v>
      </c>
      <c r="N38" s="59">
        <f t="shared" si="29"/>
        <v>0.71466046650480441</v>
      </c>
      <c r="O38" s="59">
        <f t="shared" si="29"/>
        <v>0.92169384909034369</v>
      </c>
      <c r="P38" s="59">
        <f t="shared" si="29"/>
        <v>1.1351480489286461</v>
      </c>
      <c r="Q38" s="59">
        <f t="shared" si="29"/>
        <v>1.457964440032687</v>
      </c>
      <c r="R38" s="58">
        <f t="shared" si="29"/>
        <v>0.36261180372226992</v>
      </c>
      <c r="S38" s="59">
        <f t="shared" si="29"/>
        <v>0.41568335786623256</v>
      </c>
      <c r="T38" s="59">
        <f t="shared" si="29"/>
        <v>0.70840909656475048</v>
      </c>
      <c r="U38" s="59">
        <f t="shared" si="29"/>
        <v>0.84106142354440294</v>
      </c>
      <c r="V38" s="59">
        <f t="shared" si="29"/>
        <v>0.9847604665048042</v>
      </c>
      <c r="W38" s="59">
        <f t="shared" si="29"/>
        <v>1.2406938490903441</v>
      </c>
      <c r="X38" s="59">
        <f t="shared" si="29"/>
        <v>1.484148048928646</v>
      </c>
      <c r="Y38" s="59">
        <f t="shared" si="29"/>
        <v>1.866964440032687</v>
      </c>
      <c r="Z38" s="58">
        <f t="shared" si="29"/>
        <v>0.36261180372226992</v>
      </c>
      <c r="AA38" s="59">
        <f t="shared" si="29"/>
        <v>0.41568335786623256</v>
      </c>
      <c r="AB38" s="59">
        <f t="shared" si="29"/>
        <v>0.70840909656475048</v>
      </c>
      <c r="AC38" s="59">
        <f t="shared" si="29"/>
        <v>0.84106142354440294</v>
      </c>
      <c r="AD38" s="59">
        <f t="shared" si="29"/>
        <v>0.9847604665048042</v>
      </c>
      <c r="AE38" s="59">
        <f t="shared" si="29"/>
        <v>1.2406938490903441</v>
      </c>
      <c r="AF38" s="59">
        <f t="shared" si="29"/>
        <v>1.484148048928646</v>
      </c>
      <c r="AG38" s="60">
        <f t="shared" si="29"/>
        <v>1.866964440032687</v>
      </c>
      <c r="AH38" s="18" t="s">
        <v>19</v>
      </c>
    </row>
    <row r="39" spans="1:34" ht="165" customHeight="1" x14ac:dyDescent="0.2">
      <c r="L39" s="5"/>
    </row>
    <row r="40" spans="1:34" s="62" customFormat="1" ht="12" customHeight="1" x14ac:dyDescent="0.2">
      <c r="A40" s="148" t="s">
        <v>45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56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49" t="s">
        <v>89</v>
      </c>
    </row>
    <row r="41" spans="1:34" x14ac:dyDescent="0.2">
      <c r="L41" s="5"/>
    </row>
    <row r="42" spans="1:34" hidden="1" x14ac:dyDescent="0.2">
      <c r="A42" s="63">
        <f>'Seite 1, Grabenskizzen'!$J$35</f>
        <v>0.15</v>
      </c>
      <c r="C42" s="5"/>
      <c r="L42" s="5"/>
    </row>
    <row r="43" spans="1:34" hidden="1" x14ac:dyDescent="0.2">
      <c r="A43" s="63">
        <f>'Seite 1, Grabenskizzen'!$J$36</f>
        <v>0.05</v>
      </c>
      <c r="C43" s="5"/>
      <c r="L43" s="5"/>
    </row>
    <row r="44" spans="1:34" hidden="1" x14ac:dyDescent="0.2">
      <c r="A44" s="63">
        <f>'Seite 1, Grabenskizzen'!$J$38</f>
        <v>0.8</v>
      </c>
      <c r="C44" s="5"/>
      <c r="L44" s="5"/>
    </row>
    <row r="45" spans="1:34" hidden="1" x14ac:dyDescent="0.2">
      <c r="A45" s="63">
        <f>'Seite 1, Grabenskizzen'!$J$39</f>
        <v>1.4</v>
      </c>
      <c r="C45" s="5"/>
      <c r="L45" s="5"/>
    </row>
    <row r="46" spans="1:34" hidden="1" x14ac:dyDescent="0.2">
      <c r="A46" s="63">
        <f>'Seite 1, Grabenskizzen'!$J$41</f>
        <v>0</v>
      </c>
      <c r="L46" s="5"/>
    </row>
    <row r="47" spans="1:34" hidden="1" x14ac:dyDescent="0.2">
      <c r="A47" s="63">
        <f>'Seite 1, Grabenskizzen'!$J$42</f>
        <v>0.1</v>
      </c>
      <c r="L47" s="5"/>
    </row>
    <row r="48" spans="1:34" hidden="1" x14ac:dyDescent="0.2">
      <c r="A48" s="64" t="str">
        <f>'Seite 1, Grabenskizzen'!$J$46</f>
        <v>nein</v>
      </c>
      <c r="L48" s="5"/>
    </row>
  </sheetData>
  <sheetProtection algorithmName="SHA-512" hashValue="06yIRmACaPPC6z79Rk3QWL4BITTq/kc/PvbEo9rPRVg6Z3C+aTZ7j57OKNfVHKvKp0EZTLkTC7cquNKPqCXqQw==" saltValue="w06AYkA23qtF+SnRvkmuUQ==" spinCount="100000" sheet="1" objects="1" scenarios="1" selectLockedCells="1"/>
  <mergeCells count="20">
    <mergeCell ref="B8:F8"/>
    <mergeCell ref="J8:N8"/>
    <mergeCell ref="O8:Q8"/>
    <mergeCell ref="R8:V8"/>
    <mergeCell ref="R9:T9"/>
    <mergeCell ref="U9:V9"/>
    <mergeCell ref="B9:D9"/>
    <mergeCell ref="E9:F9"/>
    <mergeCell ref="G9:I9"/>
    <mergeCell ref="J9:L9"/>
    <mergeCell ref="Z9:AB9"/>
    <mergeCell ref="AC9:AD9"/>
    <mergeCell ref="AE9:AG9"/>
    <mergeCell ref="G8:I8"/>
    <mergeCell ref="W8:Y8"/>
    <mergeCell ref="Z8:AD8"/>
    <mergeCell ref="AE8:AG8"/>
    <mergeCell ref="W9:Y9"/>
    <mergeCell ref="M9:N9"/>
    <mergeCell ref="O9:Q9"/>
  </mergeCells>
  <phoneticPr fontId="3" type="noConversion"/>
  <conditionalFormatting sqref="B32:AG33">
    <cfRule type="cellIs" dxfId="8" priority="1" stopIfTrue="1" operator="equal">
      <formula>"--"</formula>
    </cfRule>
    <cfRule type="cellIs" dxfId="7" priority="2" stopIfTrue="1" operator="equal">
      <formula>"nein"</formula>
    </cfRule>
    <cfRule type="cellIs" dxfId="6" priority="3" stopIfTrue="1" operator="equal">
      <formula>"ja"</formula>
    </cfRule>
  </conditionalFormatting>
  <pageMargins left="0.78740157480314965" right="0.39370078740157483" top="0.15748031496062992" bottom="0.19685039370078741" header="0" footer="0.19685039370078741"/>
  <pageSetup paperSize="8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AL63"/>
  <sheetViews>
    <sheetView zoomScale="75" zoomScaleNormal="75" workbookViewId="0">
      <selection activeCell="A8" sqref="A8"/>
    </sheetView>
  </sheetViews>
  <sheetFormatPr baseColWidth="10" defaultColWidth="12.5703125" defaultRowHeight="14.25" x14ac:dyDescent="0.2"/>
  <cols>
    <col min="1" max="1" width="18" style="5" customWidth="1"/>
    <col min="2" max="13" width="4.85546875" style="16" customWidth="1"/>
    <col min="14" max="37" width="4.85546875" style="5" customWidth="1"/>
    <col min="38" max="38" width="7.5703125" style="5" customWidth="1"/>
    <col min="39" max="16384" width="12.5703125" style="5"/>
  </cols>
  <sheetData>
    <row r="1" spans="1:38" s="62" customFormat="1" ht="15" customHeight="1" x14ac:dyDescent="0.2"/>
    <row r="2" spans="1:38" s="62" customFormat="1" ht="12" customHeight="1" x14ac:dyDescent="0.2">
      <c r="A2" s="151" t="s">
        <v>42</v>
      </c>
      <c r="B2" s="151"/>
    </row>
    <row r="3" spans="1:38" ht="12" customHeight="1" x14ac:dyDescent="0.3">
      <c r="A3" s="152" t="s">
        <v>43</v>
      </c>
      <c r="B3" s="152"/>
      <c r="C3" s="3"/>
      <c r="D3" s="3"/>
      <c r="E3" s="4"/>
      <c r="F3" s="4"/>
      <c r="G3" s="4"/>
      <c r="H3" s="4"/>
      <c r="I3" s="5"/>
      <c r="J3" s="5"/>
      <c r="K3" s="5"/>
      <c r="L3" s="5"/>
      <c r="M3" s="5"/>
    </row>
    <row r="4" spans="1:38" ht="3.95" customHeight="1" x14ac:dyDescent="0.3">
      <c r="A4" s="150"/>
      <c r="B4" s="150"/>
      <c r="C4" s="6"/>
      <c r="D4" s="10"/>
      <c r="E4" s="7"/>
      <c r="F4" s="8"/>
      <c r="G4" s="9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spans="1:38" ht="18" customHeight="1" x14ac:dyDescent="0.3">
      <c r="A5" s="11"/>
      <c r="B5" s="12"/>
      <c r="C5" s="12"/>
      <c r="D5" s="13"/>
      <c r="E5" s="14"/>
      <c r="F5" s="4"/>
      <c r="G5" s="13"/>
      <c r="H5" s="13"/>
      <c r="I5" s="13"/>
      <c r="J5" s="14"/>
      <c r="K5" s="14"/>
      <c r="L5" s="13"/>
      <c r="M5" s="13"/>
      <c r="N5" s="13"/>
      <c r="O5" s="13"/>
      <c r="P5" s="7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8" ht="18" customHeight="1" x14ac:dyDescent="0.3">
      <c r="A6" s="15" t="s">
        <v>56</v>
      </c>
      <c r="B6" s="12"/>
      <c r="C6" s="12"/>
      <c r="D6" s="13"/>
      <c r="E6" s="14"/>
      <c r="F6" s="4"/>
      <c r="G6" s="13"/>
      <c r="H6" s="13"/>
      <c r="I6" s="14"/>
      <c r="J6" s="14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8" ht="18" customHeight="1" thickBot="1" x14ac:dyDescent="0.25">
      <c r="M7" s="5"/>
    </row>
    <row r="8" spans="1:38" ht="18.75" customHeight="1" thickBot="1" x14ac:dyDescent="0.25">
      <c r="A8" s="17" t="s">
        <v>24</v>
      </c>
      <c r="B8" s="203" t="s">
        <v>21</v>
      </c>
      <c r="C8" s="204"/>
      <c r="D8" s="204"/>
      <c r="E8" s="204"/>
      <c r="F8" s="204"/>
      <c r="G8" s="204"/>
      <c r="H8" s="204"/>
      <c r="I8" s="204"/>
      <c r="J8" s="205"/>
      <c r="K8" s="203" t="s">
        <v>21</v>
      </c>
      <c r="L8" s="204"/>
      <c r="M8" s="204"/>
      <c r="N8" s="204"/>
      <c r="O8" s="204"/>
      <c r="P8" s="204"/>
      <c r="Q8" s="204"/>
      <c r="R8" s="204"/>
      <c r="S8" s="205"/>
      <c r="T8" s="203" t="s">
        <v>21</v>
      </c>
      <c r="U8" s="204"/>
      <c r="V8" s="204"/>
      <c r="W8" s="204"/>
      <c r="X8" s="204"/>
      <c r="Y8" s="204"/>
      <c r="Z8" s="204"/>
      <c r="AA8" s="204"/>
      <c r="AB8" s="205"/>
      <c r="AC8" s="203" t="s">
        <v>21</v>
      </c>
      <c r="AD8" s="204"/>
      <c r="AE8" s="204"/>
      <c r="AF8" s="204"/>
      <c r="AG8" s="204"/>
      <c r="AH8" s="204"/>
      <c r="AI8" s="204"/>
      <c r="AJ8" s="204"/>
      <c r="AK8" s="205"/>
      <c r="AL8" s="18"/>
    </row>
    <row r="9" spans="1:38" ht="18.75" customHeight="1" thickBot="1" x14ac:dyDescent="0.25">
      <c r="A9" s="19" t="s">
        <v>6</v>
      </c>
      <c r="B9" s="201">
        <v>0</v>
      </c>
      <c r="C9" s="199"/>
      <c r="D9" s="199"/>
      <c r="E9" s="199" t="s">
        <v>7</v>
      </c>
      <c r="F9" s="199"/>
      <c r="G9" s="199"/>
      <c r="H9" s="199">
        <v>0.99990000000000001</v>
      </c>
      <c r="I9" s="199"/>
      <c r="J9" s="200"/>
      <c r="K9" s="201">
        <v>1</v>
      </c>
      <c r="L9" s="199"/>
      <c r="M9" s="199"/>
      <c r="N9" s="199" t="s">
        <v>7</v>
      </c>
      <c r="O9" s="199"/>
      <c r="P9" s="199"/>
      <c r="Q9" s="199">
        <v>1.3998999999999999</v>
      </c>
      <c r="R9" s="199"/>
      <c r="S9" s="200"/>
      <c r="T9" s="201">
        <v>1.4</v>
      </c>
      <c r="U9" s="199"/>
      <c r="V9" s="199"/>
      <c r="W9" s="199" t="s">
        <v>7</v>
      </c>
      <c r="X9" s="199"/>
      <c r="Y9" s="199"/>
      <c r="Z9" s="199">
        <v>3.9998999999999998</v>
      </c>
      <c r="AA9" s="199"/>
      <c r="AB9" s="200"/>
      <c r="AC9" s="201">
        <v>4</v>
      </c>
      <c r="AD9" s="199"/>
      <c r="AE9" s="199"/>
      <c r="AF9" s="199" t="s">
        <v>22</v>
      </c>
      <c r="AG9" s="199"/>
      <c r="AH9" s="199"/>
      <c r="AI9" s="199"/>
      <c r="AJ9" s="199"/>
      <c r="AK9" s="200"/>
      <c r="AL9" s="18"/>
    </row>
    <row r="10" spans="1:38" ht="18.75" customHeight="1" x14ac:dyDescent="0.2">
      <c r="A10" s="19" t="s">
        <v>9</v>
      </c>
      <c r="B10" s="20">
        <v>250</v>
      </c>
      <c r="C10" s="21">
        <v>300</v>
      </c>
      <c r="D10" s="21">
        <v>400</v>
      </c>
      <c r="E10" s="21">
        <v>500</v>
      </c>
      <c r="F10" s="21">
        <v>600</v>
      </c>
      <c r="G10" s="21">
        <v>700</v>
      </c>
      <c r="H10" s="21">
        <v>800</v>
      </c>
      <c r="I10" s="21">
        <v>1000</v>
      </c>
      <c r="J10" s="22">
        <v>1200</v>
      </c>
      <c r="K10" s="20">
        <v>250</v>
      </c>
      <c r="L10" s="21">
        <v>300</v>
      </c>
      <c r="M10" s="21">
        <v>400</v>
      </c>
      <c r="N10" s="21">
        <v>500</v>
      </c>
      <c r="O10" s="21">
        <v>600</v>
      </c>
      <c r="P10" s="21">
        <v>700</v>
      </c>
      <c r="Q10" s="21">
        <v>800</v>
      </c>
      <c r="R10" s="21">
        <v>1000</v>
      </c>
      <c r="S10" s="22">
        <v>1200</v>
      </c>
      <c r="T10" s="20">
        <v>250</v>
      </c>
      <c r="U10" s="21">
        <v>300</v>
      </c>
      <c r="V10" s="21">
        <v>400</v>
      </c>
      <c r="W10" s="21">
        <v>500</v>
      </c>
      <c r="X10" s="21">
        <v>600</v>
      </c>
      <c r="Y10" s="21">
        <v>700</v>
      </c>
      <c r="Z10" s="21">
        <v>800</v>
      </c>
      <c r="AA10" s="21">
        <v>1000</v>
      </c>
      <c r="AB10" s="22">
        <v>1200</v>
      </c>
      <c r="AC10" s="20">
        <v>250</v>
      </c>
      <c r="AD10" s="21">
        <v>300</v>
      </c>
      <c r="AE10" s="21">
        <v>400</v>
      </c>
      <c r="AF10" s="21">
        <v>500</v>
      </c>
      <c r="AG10" s="21">
        <v>600</v>
      </c>
      <c r="AH10" s="21">
        <v>700</v>
      </c>
      <c r="AI10" s="21">
        <v>800</v>
      </c>
      <c r="AJ10" s="21">
        <v>1000</v>
      </c>
      <c r="AK10" s="22">
        <v>1200</v>
      </c>
      <c r="AL10" s="18" t="s">
        <v>10</v>
      </c>
    </row>
    <row r="11" spans="1:38" ht="18.75" customHeight="1" x14ac:dyDescent="0.2">
      <c r="A11" s="19" t="s">
        <v>11</v>
      </c>
      <c r="B11" s="23">
        <v>390</v>
      </c>
      <c r="C11" s="24">
        <v>440</v>
      </c>
      <c r="D11" s="24">
        <v>540</v>
      </c>
      <c r="E11" s="24">
        <v>650</v>
      </c>
      <c r="F11" s="24">
        <v>760</v>
      </c>
      <c r="G11" s="24">
        <v>880</v>
      </c>
      <c r="H11" s="24">
        <v>1000</v>
      </c>
      <c r="I11" s="24">
        <v>1240</v>
      </c>
      <c r="J11" s="25">
        <v>1480</v>
      </c>
      <c r="K11" s="23">
        <v>390</v>
      </c>
      <c r="L11" s="24">
        <v>440</v>
      </c>
      <c r="M11" s="24">
        <v>540</v>
      </c>
      <c r="N11" s="24">
        <v>650</v>
      </c>
      <c r="O11" s="24">
        <v>760</v>
      </c>
      <c r="P11" s="24">
        <v>880</v>
      </c>
      <c r="Q11" s="24">
        <v>1000</v>
      </c>
      <c r="R11" s="24">
        <v>1240</v>
      </c>
      <c r="S11" s="25">
        <v>1480</v>
      </c>
      <c r="T11" s="23">
        <v>390</v>
      </c>
      <c r="U11" s="24">
        <v>440</v>
      </c>
      <c r="V11" s="24">
        <v>540</v>
      </c>
      <c r="W11" s="24">
        <v>650</v>
      </c>
      <c r="X11" s="24">
        <v>760</v>
      </c>
      <c r="Y11" s="24">
        <v>880</v>
      </c>
      <c r="Z11" s="24">
        <v>1000</v>
      </c>
      <c r="AA11" s="24">
        <v>1240</v>
      </c>
      <c r="AB11" s="25">
        <v>1480</v>
      </c>
      <c r="AC11" s="23">
        <v>390</v>
      </c>
      <c r="AD11" s="24">
        <v>440</v>
      </c>
      <c r="AE11" s="24">
        <v>540</v>
      </c>
      <c r="AF11" s="24">
        <v>650</v>
      </c>
      <c r="AG11" s="24">
        <v>760</v>
      </c>
      <c r="AH11" s="24">
        <v>880</v>
      </c>
      <c r="AI11" s="24">
        <v>1000</v>
      </c>
      <c r="AJ11" s="24">
        <v>1240</v>
      </c>
      <c r="AK11" s="25">
        <v>1480</v>
      </c>
      <c r="AL11" s="18" t="s">
        <v>10</v>
      </c>
    </row>
    <row r="12" spans="1:38" ht="18.75" customHeight="1" x14ac:dyDescent="0.2">
      <c r="A12" s="26" t="s">
        <v>27</v>
      </c>
      <c r="B12" s="23">
        <v>460</v>
      </c>
      <c r="C12" s="24">
        <v>520</v>
      </c>
      <c r="D12" s="24">
        <v>635</v>
      </c>
      <c r="E12" s="24">
        <v>748</v>
      </c>
      <c r="F12" s="24">
        <v>884</v>
      </c>
      <c r="G12" s="24">
        <v>1030</v>
      </c>
      <c r="H12" s="24">
        <v>1155</v>
      </c>
      <c r="I12" s="24">
        <v>1442</v>
      </c>
      <c r="J12" s="25">
        <v>1724</v>
      </c>
      <c r="K12" s="23">
        <v>460</v>
      </c>
      <c r="L12" s="24">
        <v>520</v>
      </c>
      <c r="M12" s="24">
        <v>635</v>
      </c>
      <c r="N12" s="24">
        <v>748</v>
      </c>
      <c r="O12" s="24">
        <v>884</v>
      </c>
      <c r="P12" s="24">
        <v>1030</v>
      </c>
      <c r="Q12" s="24">
        <v>1155</v>
      </c>
      <c r="R12" s="24">
        <v>1442</v>
      </c>
      <c r="S12" s="25">
        <v>1724</v>
      </c>
      <c r="T12" s="23">
        <v>460</v>
      </c>
      <c r="U12" s="24">
        <v>520</v>
      </c>
      <c r="V12" s="24">
        <v>635</v>
      </c>
      <c r="W12" s="24">
        <v>748</v>
      </c>
      <c r="X12" s="24">
        <v>884</v>
      </c>
      <c r="Y12" s="24">
        <v>1030</v>
      </c>
      <c r="Z12" s="24">
        <v>1155</v>
      </c>
      <c r="AA12" s="24">
        <v>1442</v>
      </c>
      <c r="AB12" s="25">
        <v>1724</v>
      </c>
      <c r="AC12" s="23">
        <v>460</v>
      </c>
      <c r="AD12" s="24">
        <v>520</v>
      </c>
      <c r="AE12" s="24">
        <v>635</v>
      </c>
      <c r="AF12" s="24">
        <v>748</v>
      </c>
      <c r="AG12" s="24">
        <v>884</v>
      </c>
      <c r="AH12" s="24">
        <v>1030</v>
      </c>
      <c r="AI12" s="24">
        <v>1155</v>
      </c>
      <c r="AJ12" s="24">
        <v>1442</v>
      </c>
      <c r="AK12" s="25">
        <v>1724</v>
      </c>
      <c r="AL12" s="18" t="s">
        <v>1</v>
      </c>
    </row>
    <row r="13" spans="1:38" ht="18.75" customHeight="1" x14ac:dyDescent="0.2">
      <c r="A13" s="19" t="s">
        <v>12</v>
      </c>
      <c r="B13" s="27">
        <f>$A46</f>
        <v>0</v>
      </c>
      <c r="C13" s="28">
        <f t="shared" ref="C13:AK13" si="0">$A46</f>
        <v>0</v>
      </c>
      <c r="D13" s="28">
        <f t="shared" si="0"/>
        <v>0</v>
      </c>
      <c r="E13" s="28">
        <f t="shared" si="0"/>
        <v>0</v>
      </c>
      <c r="F13" s="28">
        <f t="shared" si="0"/>
        <v>0</v>
      </c>
      <c r="G13" s="28">
        <f t="shared" si="0"/>
        <v>0</v>
      </c>
      <c r="H13" s="28">
        <f t="shared" si="0"/>
        <v>0</v>
      </c>
      <c r="I13" s="28">
        <f t="shared" si="0"/>
        <v>0</v>
      </c>
      <c r="J13" s="29">
        <f t="shared" si="0"/>
        <v>0</v>
      </c>
      <c r="K13" s="27">
        <f t="shared" si="0"/>
        <v>0</v>
      </c>
      <c r="L13" s="28">
        <f t="shared" si="0"/>
        <v>0</v>
      </c>
      <c r="M13" s="28">
        <f t="shared" si="0"/>
        <v>0</v>
      </c>
      <c r="N13" s="28">
        <f t="shared" si="0"/>
        <v>0</v>
      </c>
      <c r="O13" s="28">
        <f t="shared" si="0"/>
        <v>0</v>
      </c>
      <c r="P13" s="28">
        <f t="shared" si="0"/>
        <v>0</v>
      </c>
      <c r="Q13" s="28">
        <f t="shared" si="0"/>
        <v>0</v>
      </c>
      <c r="R13" s="28">
        <f t="shared" si="0"/>
        <v>0</v>
      </c>
      <c r="S13" s="29">
        <f t="shared" si="0"/>
        <v>0</v>
      </c>
      <c r="T13" s="27">
        <f t="shared" si="0"/>
        <v>0</v>
      </c>
      <c r="U13" s="28">
        <f t="shared" si="0"/>
        <v>0</v>
      </c>
      <c r="V13" s="28">
        <f t="shared" si="0"/>
        <v>0</v>
      </c>
      <c r="W13" s="28">
        <f t="shared" si="0"/>
        <v>0</v>
      </c>
      <c r="X13" s="28">
        <f t="shared" si="0"/>
        <v>0</v>
      </c>
      <c r="Y13" s="28">
        <f t="shared" si="0"/>
        <v>0</v>
      </c>
      <c r="Z13" s="28">
        <f t="shared" si="0"/>
        <v>0</v>
      </c>
      <c r="AA13" s="28">
        <f t="shared" si="0"/>
        <v>0</v>
      </c>
      <c r="AB13" s="29">
        <f t="shared" si="0"/>
        <v>0</v>
      </c>
      <c r="AC13" s="27">
        <f t="shared" si="0"/>
        <v>0</v>
      </c>
      <c r="AD13" s="28">
        <f t="shared" si="0"/>
        <v>0</v>
      </c>
      <c r="AE13" s="28">
        <f t="shared" si="0"/>
        <v>0</v>
      </c>
      <c r="AF13" s="28">
        <f t="shared" si="0"/>
        <v>0</v>
      </c>
      <c r="AG13" s="28">
        <f t="shared" si="0"/>
        <v>0</v>
      </c>
      <c r="AH13" s="28">
        <f t="shared" si="0"/>
        <v>0</v>
      </c>
      <c r="AI13" s="28">
        <f t="shared" si="0"/>
        <v>0</v>
      </c>
      <c r="AJ13" s="28">
        <f t="shared" si="0"/>
        <v>0</v>
      </c>
      <c r="AK13" s="29">
        <f t="shared" si="0"/>
        <v>0</v>
      </c>
      <c r="AL13" s="18" t="s">
        <v>1</v>
      </c>
    </row>
    <row r="14" spans="1:38" ht="18.75" customHeight="1" x14ac:dyDescent="0.2">
      <c r="A14" s="19" t="s">
        <v>13</v>
      </c>
      <c r="B14" s="27">
        <f>$A47</f>
        <v>0.1</v>
      </c>
      <c r="C14" s="28">
        <f t="shared" ref="C14:AK14" si="1">$A47</f>
        <v>0.1</v>
      </c>
      <c r="D14" s="28">
        <f t="shared" si="1"/>
        <v>0.1</v>
      </c>
      <c r="E14" s="28">
        <f t="shared" si="1"/>
        <v>0.1</v>
      </c>
      <c r="F14" s="28">
        <f t="shared" si="1"/>
        <v>0.1</v>
      </c>
      <c r="G14" s="28">
        <f t="shared" si="1"/>
        <v>0.1</v>
      </c>
      <c r="H14" s="28">
        <f t="shared" si="1"/>
        <v>0.1</v>
      </c>
      <c r="I14" s="28">
        <f t="shared" si="1"/>
        <v>0.1</v>
      </c>
      <c r="J14" s="29">
        <f t="shared" si="1"/>
        <v>0.1</v>
      </c>
      <c r="K14" s="27">
        <f t="shared" si="1"/>
        <v>0.1</v>
      </c>
      <c r="L14" s="28">
        <f t="shared" si="1"/>
        <v>0.1</v>
      </c>
      <c r="M14" s="28">
        <f t="shared" si="1"/>
        <v>0.1</v>
      </c>
      <c r="N14" s="28">
        <f t="shared" si="1"/>
        <v>0.1</v>
      </c>
      <c r="O14" s="28">
        <f t="shared" si="1"/>
        <v>0.1</v>
      </c>
      <c r="P14" s="28">
        <f t="shared" si="1"/>
        <v>0.1</v>
      </c>
      <c r="Q14" s="28">
        <f t="shared" si="1"/>
        <v>0.1</v>
      </c>
      <c r="R14" s="28">
        <f t="shared" si="1"/>
        <v>0.1</v>
      </c>
      <c r="S14" s="29">
        <f t="shared" si="1"/>
        <v>0.1</v>
      </c>
      <c r="T14" s="27">
        <f t="shared" si="1"/>
        <v>0.1</v>
      </c>
      <c r="U14" s="28">
        <f t="shared" si="1"/>
        <v>0.1</v>
      </c>
      <c r="V14" s="28">
        <f t="shared" si="1"/>
        <v>0.1</v>
      </c>
      <c r="W14" s="28">
        <f>$A47</f>
        <v>0.1</v>
      </c>
      <c r="X14" s="28">
        <f t="shared" si="1"/>
        <v>0.1</v>
      </c>
      <c r="Y14" s="28">
        <f t="shared" si="1"/>
        <v>0.1</v>
      </c>
      <c r="Z14" s="28">
        <f t="shared" si="1"/>
        <v>0.1</v>
      </c>
      <c r="AA14" s="28">
        <f t="shared" si="1"/>
        <v>0.1</v>
      </c>
      <c r="AB14" s="29">
        <f t="shared" si="1"/>
        <v>0.1</v>
      </c>
      <c r="AC14" s="27">
        <f t="shared" si="1"/>
        <v>0.1</v>
      </c>
      <c r="AD14" s="28">
        <f t="shared" si="1"/>
        <v>0.1</v>
      </c>
      <c r="AE14" s="28">
        <f t="shared" si="1"/>
        <v>0.1</v>
      </c>
      <c r="AF14" s="28">
        <f t="shared" si="1"/>
        <v>0.1</v>
      </c>
      <c r="AG14" s="28">
        <f t="shared" si="1"/>
        <v>0.1</v>
      </c>
      <c r="AH14" s="28">
        <f t="shared" si="1"/>
        <v>0.1</v>
      </c>
      <c r="AI14" s="28">
        <f t="shared" si="1"/>
        <v>0.1</v>
      </c>
      <c r="AJ14" s="28">
        <f t="shared" si="1"/>
        <v>0.1</v>
      </c>
      <c r="AK14" s="29">
        <f t="shared" si="1"/>
        <v>0.1</v>
      </c>
      <c r="AL14" s="18" t="s">
        <v>1</v>
      </c>
    </row>
    <row r="15" spans="1:38" ht="18.75" customHeight="1" x14ac:dyDescent="0.2">
      <c r="A15" s="19" t="s">
        <v>14</v>
      </c>
      <c r="B15" s="30">
        <f>MAX('Seite 1, Grabenskizzen'!$J$54,0.1+B10/IF('Seite 1, Grabenskizzen'!$J$51="x",10,5)/1000)</f>
        <v>0.125</v>
      </c>
      <c r="C15" s="31">
        <f>MAX('Seite 1, Grabenskizzen'!$J$54,0.1+C10/IF('Seite 1, Grabenskizzen'!$J$51="x",10,5)/1000)</f>
        <v>0.13</v>
      </c>
      <c r="D15" s="31">
        <f>MAX('Seite 1, Grabenskizzen'!$J$54,0.1+D10/IF('Seite 1, Grabenskizzen'!$J$51="x",10,5)/1000)</f>
        <v>0.14000000000000001</v>
      </c>
      <c r="E15" s="31">
        <f>MAX('Seite 1, Grabenskizzen'!$J$54,0.1+E10/IF('Seite 1, Grabenskizzen'!$J$51="x",10,5)/1000)</f>
        <v>0.15000000000000002</v>
      </c>
      <c r="F15" s="31">
        <f>MAX('Seite 1, Grabenskizzen'!$J$54,0.1+F10/IF('Seite 1, Grabenskizzen'!$J$51="x",10,5)/1000)</f>
        <v>0.16</v>
      </c>
      <c r="G15" s="31">
        <f>MAX('Seite 1, Grabenskizzen'!$J$54,0.1+G10/IF('Seite 1, Grabenskizzen'!$J$51="x",10,5)/1000)</f>
        <v>0.17</v>
      </c>
      <c r="H15" s="31">
        <f>MAX('Seite 1, Grabenskizzen'!$J$54,0.1+H10/IF('Seite 1, Grabenskizzen'!$J$51="x",10,5)/1000)</f>
        <v>0.18</v>
      </c>
      <c r="I15" s="31">
        <f>MAX('Seite 1, Grabenskizzen'!$J$54,0.1+I10/IF('Seite 1, Grabenskizzen'!$J$51="x",10,5)/1000)</f>
        <v>0.2</v>
      </c>
      <c r="J15" s="31">
        <f>MAX('Seite 1, Grabenskizzen'!$J$54,0.1+J10/IF('Seite 1, Grabenskizzen'!$J$51="x",10,5)/1000)</f>
        <v>0.22</v>
      </c>
      <c r="K15" s="30">
        <f>MAX('Seite 1, Grabenskizzen'!$J$54,0.1+K10/IF('Seite 1, Grabenskizzen'!$J$51="x",10,5)/1000)</f>
        <v>0.125</v>
      </c>
      <c r="L15" s="31">
        <f>MAX('Seite 1, Grabenskizzen'!$J$54,0.1+L10/IF('Seite 1, Grabenskizzen'!$J$51="x",10,5)/1000)</f>
        <v>0.13</v>
      </c>
      <c r="M15" s="31">
        <f>MAX('Seite 1, Grabenskizzen'!$J$54,0.1+M10/IF('Seite 1, Grabenskizzen'!$J$51="x",10,5)/1000)</f>
        <v>0.14000000000000001</v>
      </c>
      <c r="N15" s="31">
        <f>MAX('Seite 1, Grabenskizzen'!$J$54,0.1+N10/IF('Seite 1, Grabenskizzen'!$J$51="x",10,5)/1000)</f>
        <v>0.15000000000000002</v>
      </c>
      <c r="O15" s="31">
        <f>MAX('Seite 1, Grabenskizzen'!$J$54,0.1+O10/IF('Seite 1, Grabenskizzen'!$J$51="x",10,5)/1000)</f>
        <v>0.16</v>
      </c>
      <c r="P15" s="31">
        <f>MAX('Seite 1, Grabenskizzen'!$J$54,0.1+P10/IF('Seite 1, Grabenskizzen'!$J$51="x",10,5)/1000)</f>
        <v>0.17</v>
      </c>
      <c r="Q15" s="31">
        <f>MAX('Seite 1, Grabenskizzen'!$J$54,0.1+Q10/IF('Seite 1, Grabenskizzen'!$J$51="x",10,5)/1000)</f>
        <v>0.18</v>
      </c>
      <c r="R15" s="31">
        <f>MAX('Seite 1, Grabenskizzen'!$J$54,0.1+R10/IF('Seite 1, Grabenskizzen'!$J$51="x",10,5)/1000)</f>
        <v>0.2</v>
      </c>
      <c r="S15" s="31">
        <f>MAX('Seite 1, Grabenskizzen'!$J$54,0.1+S10/IF('Seite 1, Grabenskizzen'!$J$51="x",10,5)/1000)</f>
        <v>0.22</v>
      </c>
      <c r="T15" s="30">
        <f>MAX('Seite 1, Grabenskizzen'!$J$54,0.1+T10/IF('Seite 1, Grabenskizzen'!$J$51="x",10,5)/1000)</f>
        <v>0.125</v>
      </c>
      <c r="U15" s="31">
        <f>MAX('Seite 1, Grabenskizzen'!$J$54,0.1+U10/IF('Seite 1, Grabenskizzen'!$J$51="x",10,5)/1000)</f>
        <v>0.13</v>
      </c>
      <c r="V15" s="31">
        <f>MAX('Seite 1, Grabenskizzen'!$J$54,0.1+V10/IF('Seite 1, Grabenskizzen'!$J$51="x",10,5)/1000)</f>
        <v>0.14000000000000001</v>
      </c>
      <c r="W15" s="31">
        <f>MAX('Seite 1, Grabenskizzen'!$J$54,0.1+W10/IF('Seite 1, Grabenskizzen'!$J$51="x",10,5)/1000)</f>
        <v>0.15000000000000002</v>
      </c>
      <c r="X15" s="31">
        <f>MAX('Seite 1, Grabenskizzen'!$J$54,0.1+X10/IF('Seite 1, Grabenskizzen'!$J$51="x",10,5)/1000)</f>
        <v>0.16</v>
      </c>
      <c r="Y15" s="31">
        <f>MAX('Seite 1, Grabenskizzen'!$J$54,0.1+Y10/IF('Seite 1, Grabenskizzen'!$J$51="x",10,5)/1000)</f>
        <v>0.17</v>
      </c>
      <c r="Z15" s="31">
        <f>MAX('Seite 1, Grabenskizzen'!$J$54,0.1+Z10/IF('Seite 1, Grabenskizzen'!$J$51="x",10,5)/1000)</f>
        <v>0.18</v>
      </c>
      <c r="AA15" s="31">
        <f>MAX('Seite 1, Grabenskizzen'!$J$54,0.1+AA10/IF('Seite 1, Grabenskizzen'!$J$51="x",10,5)/1000)</f>
        <v>0.2</v>
      </c>
      <c r="AB15" s="31">
        <f>MAX('Seite 1, Grabenskizzen'!$J$54,0.1+AB10/IF('Seite 1, Grabenskizzen'!$J$51="x",10,5)/1000)</f>
        <v>0.22</v>
      </c>
      <c r="AC15" s="30">
        <f>MAX('Seite 1, Grabenskizzen'!$J$54,0.1+AC10/IF('Seite 1, Grabenskizzen'!$J$51="x",10,5)/1000)</f>
        <v>0.125</v>
      </c>
      <c r="AD15" s="31">
        <f>MAX('Seite 1, Grabenskizzen'!$J$54,0.1+AD10/IF('Seite 1, Grabenskizzen'!$J$51="x",10,5)/1000)</f>
        <v>0.13</v>
      </c>
      <c r="AE15" s="31">
        <f>MAX('Seite 1, Grabenskizzen'!$J$54,0.1+AE10/IF('Seite 1, Grabenskizzen'!$J$51="x",10,5)/1000)</f>
        <v>0.14000000000000001</v>
      </c>
      <c r="AF15" s="31">
        <f>MAX('Seite 1, Grabenskizzen'!$J$54,0.1+AF10/IF('Seite 1, Grabenskizzen'!$J$51="x",10,5)/1000)</f>
        <v>0.15000000000000002</v>
      </c>
      <c r="AG15" s="31">
        <f>MAX('Seite 1, Grabenskizzen'!$J$54,0.1+AG10/IF('Seite 1, Grabenskizzen'!$J$51="x",10,5)/1000)</f>
        <v>0.16</v>
      </c>
      <c r="AH15" s="31">
        <f>MAX('Seite 1, Grabenskizzen'!$J$54,0.1+AH10/IF('Seite 1, Grabenskizzen'!$J$51="x",10,5)/1000)</f>
        <v>0.17</v>
      </c>
      <c r="AI15" s="31">
        <f>MAX('Seite 1, Grabenskizzen'!$J$54,0.1+AI10/IF('Seite 1, Grabenskizzen'!$J$51="x",10,5)/1000)</f>
        <v>0.18</v>
      </c>
      <c r="AJ15" s="31">
        <f>MAX('Seite 1, Grabenskizzen'!$J$54,0.1+AJ10/IF('Seite 1, Grabenskizzen'!$J$51="x",10,5)/1000)</f>
        <v>0.2</v>
      </c>
      <c r="AK15" s="32">
        <f>MAX('Seite 1, Grabenskizzen'!$J$54,0.1+AK10/IF('Seite 1, Grabenskizzen'!$J$51="x",10,5)/1000)</f>
        <v>0.22</v>
      </c>
      <c r="AL15" s="18" t="s">
        <v>1</v>
      </c>
    </row>
    <row r="16" spans="1:38" ht="18.75" customHeight="1" x14ac:dyDescent="0.2">
      <c r="A16" s="19" t="s">
        <v>15</v>
      </c>
      <c r="B16" s="30">
        <f>MAX('Seite 1, Grabenskizzen'!$J$55,(B12-B11)/2/1000+'Seite 1, Grabenskizzen'!$S$55)</f>
        <v>0.15</v>
      </c>
      <c r="C16" s="31">
        <f>MAX('Seite 1, Grabenskizzen'!$J$55,(C12-C11)/2/1000+'Seite 1, Grabenskizzen'!$S$55)</f>
        <v>0.15</v>
      </c>
      <c r="D16" s="31">
        <f>MAX('Seite 1, Grabenskizzen'!$J$55,(D12-D11)/2/1000+'Seite 1, Grabenskizzen'!$S$55)</f>
        <v>0.15</v>
      </c>
      <c r="E16" s="31">
        <f>MAX('Seite 1, Grabenskizzen'!$J$55,(E12-E11)/2/1000+'Seite 1, Grabenskizzen'!$S$55)</f>
        <v>0.15</v>
      </c>
      <c r="F16" s="31">
        <f>MAX('Seite 1, Grabenskizzen'!$J$55,(F12-F11)/2/1000+'Seite 1, Grabenskizzen'!$S$55)</f>
        <v>0.16200000000000001</v>
      </c>
      <c r="G16" s="31">
        <f>MAX('Seite 1, Grabenskizzen'!$J$55,(G12-G11)/2/1000+'Seite 1, Grabenskizzen'!$S$55)</f>
        <v>0.17499999999999999</v>
      </c>
      <c r="H16" s="31">
        <f>MAX('Seite 1, Grabenskizzen'!$J$55,(H12-H11)/2/1000+'Seite 1, Grabenskizzen'!$S$55)</f>
        <v>0.17749999999999999</v>
      </c>
      <c r="I16" s="31">
        <f>MAX('Seite 1, Grabenskizzen'!$J$55,(I12-I11)/2/1000+'Seite 1, Grabenskizzen'!$S$55)</f>
        <v>0.20100000000000001</v>
      </c>
      <c r="J16" s="31">
        <f>MAX('Seite 1, Grabenskizzen'!$J$55,(J12-J11)/2/1000+'Seite 1, Grabenskizzen'!$S$55)</f>
        <v>0.222</v>
      </c>
      <c r="K16" s="30">
        <f>MAX('Seite 1, Grabenskizzen'!$J$55,(K12-K11)/2/1000+'Seite 1, Grabenskizzen'!$S$55)</f>
        <v>0.15</v>
      </c>
      <c r="L16" s="31">
        <f>MAX('Seite 1, Grabenskizzen'!$J$55,(L12-L11)/2/1000+'Seite 1, Grabenskizzen'!$S$55)</f>
        <v>0.15</v>
      </c>
      <c r="M16" s="31">
        <f>MAX('Seite 1, Grabenskizzen'!$J$55,(M12-M11)/2/1000+'Seite 1, Grabenskizzen'!$S$55)</f>
        <v>0.15</v>
      </c>
      <c r="N16" s="31">
        <f>MAX('Seite 1, Grabenskizzen'!$J$55,(N12-N11)/2/1000+'Seite 1, Grabenskizzen'!$S$55)</f>
        <v>0.15</v>
      </c>
      <c r="O16" s="31">
        <f>MAX('Seite 1, Grabenskizzen'!$J$55,(O12-O11)/2/1000+'Seite 1, Grabenskizzen'!$S$55)</f>
        <v>0.16200000000000001</v>
      </c>
      <c r="P16" s="31">
        <f>MAX('Seite 1, Grabenskizzen'!$J$55,(P12-P11)/2/1000+'Seite 1, Grabenskizzen'!$S$55)</f>
        <v>0.17499999999999999</v>
      </c>
      <c r="Q16" s="31">
        <f>MAX('Seite 1, Grabenskizzen'!$J$55,(Q12-Q11)/2/1000+'Seite 1, Grabenskizzen'!$S$55)</f>
        <v>0.17749999999999999</v>
      </c>
      <c r="R16" s="31">
        <f>MAX('Seite 1, Grabenskizzen'!$J$55,(R12-R11)/2/1000+'Seite 1, Grabenskizzen'!$S$55)</f>
        <v>0.20100000000000001</v>
      </c>
      <c r="S16" s="31">
        <f>MAX('Seite 1, Grabenskizzen'!$J$55,(S12-S11)/2/1000+'Seite 1, Grabenskizzen'!$S$55)</f>
        <v>0.222</v>
      </c>
      <c r="T16" s="30">
        <f>MAX('Seite 1, Grabenskizzen'!$J$55,(T12-T11)/2/1000+'Seite 1, Grabenskizzen'!$S$55)</f>
        <v>0.15</v>
      </c>
      <c r="U16" s="31">
        <f>MAX('Seite 1, Grabenskizzen'!$J$55,(U12-U11)/2/1000+'Seite 1, Grabenskizzen'!$S$55)</f>
        <v>0.15</v>
      </c>
      <c r="V16" s="31">
        <f>MAX('Seite 1, Grabenskizzen'!$J$55,(V12-V11)/2/1000+'Seite 1, Grabenskizzen'!$S$55)</f>
        <v>0.15</v>
      </c>
      <c r="W16" s="31">
        <f>MAX('Seite 1, Grabenskizzen'!$J$55,(W12-W11)/2/1000+'Seite 1, Grabenskizzen'!$S$55)</f>
        <v>0.15</v>
      </c>
      <c r="X16" s="31">
        <f>MAX('Seite 1, Grabenskizzen'!$J$55,(X12-X11)/2/1000+'Seite 1, Grabenskizzen'!$S$55)</f>
        <v>0.16200000000000001</v>
      </c>
      <c r="Y16" s="31">
        <f>MAX('Seite 1, Grabenskizzen'!$J$55,(Y12-Y11)/2/1000+'Seite 1, Grabenskizzen'!$S$55)</f>
        <v>0.17499999999999999</v>
      </c>
      <c r="Z16" s="31">
        <f>MAX('Seite 1, Grabenskizzen'!$J$55,(Z12-Z11)/2/1000+'Seite 1, Grabenskizzen'!$S$55)</f>
        <v>0.17749999999999999</v>
      </c>
      <c r="AA16" s="31">
        <f>MAX('Seite 1, Grabenskizzen'!$J$55,(AA12-AA11)/2/1000+'Seite 1, Grabenskizzen'!$S$55)</f>
        <v>0.20100000000000001</v>
      </c>
      <c r="AB16" s="31">
        <f>MAX('Seite 1, Grabenskizzen'!$J$55,(AB12-AB11)/2/1000+'Seite 1, Grabenskizzen'!$S$55)</f>
        <v>0.222</v>
      </c>
      <c r="AC16" s="30">
        <f>MAX('Seite 1, Grabenskizzen'!$J$55,(AC12-AC11)/2/1000+'Seite 1, Grabenskizzen'!$S$55)</f>
        <v>0.15</v>
      </c>
      <c r="AD16" s="31">
        <f>MAX('Seite 1, Grabenskizzen'!$J$55,(AD12-AD11)/2/1000+'Seite 1, Grabenskizzen'!$S$55)</f>
        <v>0.15</v>
      </c>
      <c r="AE16" s="31">
        <f>MAX('Seite 1, Grabenskizzen'!$J$55,(AE12-AE11)/2/1000+'Seite 1, Grabenskizzen'!$S$55)</f>
        <v>0.15</v>
      </c>
      <c r="AF16" s="31">
        <f>MAX('Seite 1, Grabenskizzen'!$J$55,(AF12-AF11)/2/1000+'Seite 1, Grabenskizzen'!$S$55)</f>
        <v>0.15</v>
      </c>
      <c r="AG16" s="31">
        <f>MAX('Seite 1, Grabenskizzen'!$J$55,(AG12-AG11)/2/1000+'Seite 1, Grabenskizzen'!$S$55)</f>
        <v>0.16200000000000001</v>
      </c>
      <c r="AH16" s="31">
        <f>MAX('Seite 1, Grabenskizzen'!$J$55,(AH12-AH11)/2/1000+'Seite 1, Grabenskizzen'!$S$55)</f>
        <v>0.17499999999999999</v>
      </c>
      <c r="AI16" s="31">
        <f>MAX('Seite 1, Grabenskizzen'!$J$55,(AI12-AI11)/2/1000+'Seite 1, Grabenskizzen'!$S$55)</f>
        <v>0.17749999999999999</v>
      </c>
      <c r="AJ16" s="31">
        <f>MAX('Seite 1, Grabenskizzen'!$J$55,(AJ12-AJ11)/2/1000+'Seite 1, Grabenskizzen'!$S$55)</f>
        <v>0.20100000000000001</v>
      </c>
      <c r="AK16" s="32">
        <f>MAX('Seite 1, Grabenskizzen'!$J$55,(AK12-AK11)/2/1000+'Seite 1, Grabenskizzen'!$S$55)</f>
        <v>0.222</v>
      </c>
      <c r="AL16" s="33" t="s">
        <v>1</v>
      </c>
    </row>
    <row r="17" spans="1:38" ht="18.75" customHeight="1" x14ac:dyDescent="0.2">
      <c r="A17" s="19" t="s">
        <v>80</v>
      </c>
      <c r="B17" s="34">
        <f>B18+B19+B$11/1000</f>
        <v>0.89</v>
      </c>
      <c r="C17" s="35">
        <f t="shared" ref="C17:H17" si="2">C18+C19+C$11/1000</f>
        <v>0.94</v>
      </c>
      <c r="D17" s="35">
        <f t="shared" si="2"/>
        <v>1.34</v>
      </c>
      <c r="E17" s="35">
        <f t="shared" si="2"/>
        <v>1.4500000000000002</v>
      </c>
      <c r="F17" s="35">
        <f t="shared" si="2"/>
        <v>1.56</v>
      </c>
      <c r="G17" s="35">
        <f t="shared" si="2"/>
        <v>1.6800000000000002</v>
      </c>
      <c r="H17" s="35">
        <f t="shared" si="2"/>
        <v>1.9</v>
      </c>
      <c r="I17" s="35">
        <f t="shared" ref="I17" si="3">I18+I19+I$11/1000</f>
        <v>2.14</v>
      </c>
      <c r="J17" s="35">
        <f t="shared" ref="J17" si="4">J18+J19+J$11/1000</f>
        <v>2.38</v>
      </c>
      <c r="K17" s="34">
        <f>K18+K19+K$11/1000</f>
        <v>0.89</v>
      </c>
      <c r="L17" s="35">
        <f t="shared" ref="L17" si="5">L18+L19+L$11/1000</f>
        <v>0.94</v>
      </c>
      <c r="M17" s="35">
        <f t="shared" ref="M17" si="6">M18+M19+M$11/1000</f>
        <v>1.34</v>
      </c>
      <c r="N17" s="35">
        <f t="shared" ref="N17" si="7">N18+N19+N$11/1000</f>
        <v>1.4500000000000002</v>
      </c>
      <c r="O17" s="35">
        <f t="shared" ref="O17" si="8">O18+O19+O$11/1000</f>
        <v>1.56</v>
      </c>
      <c r="P17" s="35">
        <f t="shared" ref="P17" si="9">P18+P19+P$11/1000</f>
        <v>1.6800000000000002</v>
      </c>
      <c r="Q17" s="35">
        <f t="shared" ref="Q17" si="10">Q18+Q19+Q$11/1000</f>
        <v>1.9</v>
      </c>
      <c r="R17" s="35">
        <f t="shared" ref="R17" si="11">R18+R19+R$11/1000</f>
        <v>2.14</v>
      </c>
      <c r="S17" s="35">
        <f t="shared" ref="S17" si="12">S18+S19+S$11/1000</f>
        <v>2.38</v>
      </c>
      <c r="T17" s="34">
        <f>T18+T19+T$11/1000</f>
        <v>0.89</v>
      </c>
      <c r="U17" s="35">
        <f t="shared" ref="U17" si="13">U18+U19+U$11/1000</f>
        <v>0.94</v>
      </c>
      <c r="V17" s="35">
        <f t="shared" ref="V17" si="14">V18+V19+V$11/1000</f>
        <v>1.34</v>
      </c>
      <c r="W17" s="35">
        <f t="shared" ref="W17" si="15">W18+W19+W$11/1000</f>
        <v>1.4500000000000002</v>
      </c>
      <c r="X17" s="35">
        <f t="shared" ref="X17" si="16">X18+X19+X$11/1000</f>
        <v>1.56</v>
      </c>
      <c r="Y17" s="35">
        <f t="shared" ref="Y17" si="17">Y18+Y19+Y$11/1000</f>
        <v>1.6800000000000002</v>
      </c>
      <c r="Z17" s="35">
        <f t="shared" ref="Z17" si="18">Z18+Z19+Z$11/1000</f>
        <v>1.9</v>
      </c>
      <c r="AA17" s="35">
        <f t="shared" ref="AA17" si="19">AA18+AA19+AA$11/1000</f>
        <v>2.14</v>
      </c>
      <c r="AB17" s="35">
        <f t="shared" ref="AB17" si="20">AB18+AB19+AB$11/1000</f>
        <v>2.38</v>
      </c>
      <c r="AC17" s="34">
        <f>AC18+AC19+AC$11/1000</f>
        <v>0.89</v>
      </c>
      <c r="AD17" s="35">
        <f t="shared" ref="AD17" si="21">AD18+AD19+AD$11/1000</f>
        <v>0.94</v>
      </c>
      <c r="AE17" s="35">
        <f t="shared" ref="AE17" si="22">AE18+AE19+AE$11/1000</f>
        <v>1.34</v>
      </c>
      <c r="AF17" s="35">
        <f t="shared" ref="AF17" si="23">AF18+AF19+AF$11/1000</f>
        <v>1.4500000000000002</v>
      </c>
      <c r="AG17" s="35">
        <f t="shared" ref="AG17" si="24">AG18+AG19+AG$11/1000</f>
        <v>1.56</v>
      </c>
      <c r="AH17" s="35">
        <f t="shared" ref="AH17" si="25">AH18+AH19+AH$11/1000</f>
        <v>1.6800000000000002</v>
      </c>
      <c r="AI17" s="35">
        <f t="shared" ref="AI17" si="26">AI18+AI19+AI$11/1000</f>
        <v>1.9</v>
      </c>
      <c r="AJ17" s="35">
        <f t="shared" ref="AJ17" si="27">AJ18+AJ19+AJ$11/1000</f>
        <v>2.14</v>
      </c>
      <c r="AK17" s="35">
        <f t="shared" ref="AK17" si="28">AK18+AK19+AK$11/1000</f>
        <v>2.38</v>
      </c>
      <c r="AL17" s="37" t="s">
        <v>1</v>
      </c>
    </row>
    <row r="18" spans="1:38" ht="18.75" customHeight="1" x14ac:dyDescent="0.2">
      <c r="A18" s="26" t="s">
        <v>33</v>
      </c>
      <c r="B18" s="30">
        <v>0.25</v>
      </c>
      <c r="C18" s="31">
        <v>0.25</v>
      </c>
      <c r="D18" s="31">
        <v>0.4</v>
      </c>
      <c r="E18" s="31">
        <v>0.4</v>
      </c>
      <c r="F18" s="31">
        <v>0.4</v>
      </c>
      <c r="G18" s="31">
        <v>0.4</v>
      </c>
      <c r="H18" s="31">
        <v>0.45</v>
      </c>
      <c r="I18" s="31">
        <v>0.45</v>
      </c>
      <c r="J18" s="31">
        <v>0.45</v>
      </c>
      <c r="K18" s="30">
        <v>0.25</v>
      </c>
      <c r="L18" s="31">
        <v>0.25</v>
      </c>
      <c r="M18" s="31">
        <v>0.4</v>
      </c>
      <c r="N18" s="31">
        <v>0.4</v>
      </c>
      <c r="O18" s="31">
        <v>0.4</v>
      </c>
      <c r="P18" s="31">
        <v>0.4</v>
      </c>
      <c r="Q18" s="31">
        <v>0.45</v>
      </c>
      <c r="R18" s="31">
        <v>0.45</v>
      </c>
      <c r="S18" s="31">
        <v>0.45</v>
      </c>
      <c r="T18" s="30">
        <v>0.25</v>
      </c>
      <c r="U18" s="31">
        <v>0.25</v>
      </c>
      <c r="V18" s="31">
        <v>0.4</v>
      </c>
      <c r="W18" s="31">
        <v>0.4</v>
      </c>
      <c r="X18" s="31">
        <v>0.4</v>
      </c>
      <c r="Y18" s="31">
        <v>0.4</v>
      </c>
      <c r="Z18" s="31">
        <v>0.45</v>
      </c>
      <c r="AA18" s="31">
        <v>0.45</v>
      </c>
      <c r="AB18" s="31">
        <v>0.45</v>
      </c>
      <c r="AC18" s="30">
        <v>0.25</v>
      </c>
      <c r="AD18" s="31">
        <v>0.25</v>
      </c>
      <c r="AE18" s="31">
        <v>0.4</v>
      </c>
      <c r="AF18" s="31">
        <v>0.4</v>
      </c>
      <c r="AG18" s="31">
        <v>0.4</v>
      </c>
      <c r="AH18" s="31">
        <v>0.4</v>
      </c>
      <c r="AI18" s="31">
        <v>0.45</v>
      </c>
      <c r="AJ18" s="31">
        <v>0.45</v>
      </c>
      <c r="AK18" s="31">
        <v>0.45</v>
      </c>
      <c r="AL18" s="37" t="s">
        <v>1</v>
      </c>
    </row>
    <row r="19" spans="1:38" ht="18.75" customHeight="1" x14ac:dyDescent="0.2">
      <c r="A19" s="26" t="s">
        <v>33</v>
      </c>
      <c r="B19" s="30">
        <v>0.25</v>
      </c>
      <c r="C19" s="31">
        <v>0.25</v>
      </c>
      <c r="D19" s="31">
        <v>0.4</v>
      </c>
      <c r="E19" s="31">
        <v>0.4</v>
      </c>
      <c r="F19" s="31">
        <v>0.4</v>
      </c>
      <c r="G19" s="31">
        <v>0.4</v>
      </c>
      <c r="H19" s="31">
        <v>0.45</v>
      </c>
      <c r="I19" s="31">
        <v>0.45</v>
      </c>
      <c r="J19" s="31">
        <v>0.45</v>
      </c>
      <c r="K19" s="30">
        <v>0.25</v>
      </c>
      <c r="L19" s="31">
        <v>0.25</v>
      </c>
      <c r="M19" s="31">
        <v>0.4</v>
      </c>
      <c r="N19" s="31">
        <v>0.4</v>
      </c>
      <c r="O19" s="31">
        <v>0.4</v>
      </c>
      <c r="P19" s="31">
        <v>0.4</v>
      </c>
      <c r="Q19" s="31">
        <v>0.45</v>
      </c>
      <c r="R19" s="31">
        <v>0.45</v>
      </c>
      <c r="S19" s="31">
        <v>0.45</v>
      </c>
      <c r="T19" s="30">
        <v>0.25</v>
      </c>
      <c r="U19" s="31">
        <v>0.25</v>
      </c>
      <c r="V19" s="31">
        <v>0.4</v>
      </c>
      <c r="W19" s="31">
        <v>0.4</v>
      </c>
      <c r="X19" s="31">
        <v>0.4</v>
      </c>
      <c r="Y19" s="31">
        <v>0.4</v>
      </c>
      <c r="Z19" s="31">
        <v>0.45</v>
      </c>
      <c r="AA19" s="31">
        <v>0.45</v>
      </c>
      <c r="AB19" s="31">
        <v>0.45</v>
      </c>
      <c r="AC19" s="30">
        <v>0.25</v>
      </c>
      <c r="AD19" s="31">
        <v>0.25</v>
      </c>
      <c r="AE19" s="31">
        <v>0.4</v>
      </c>
      <c r="AF19" s="31">
        <v>0.4</v>
      </c>
      <c r="AG19" s="31">
        <v>0.4</v>
      </c>
      <c r="AH19" s="31">
        <v>0.4</v>
      </c>
      <c r="AI19" s="31">
        <v>0.45</v>
      </c>
      <c r="AJ19" s="31">
        <v>0.45</v>
      </c>
      <c r="AK19" s="31">
        <v>0.45</v>
      </c>
      <c r="AL19" s="37" t="s">
        <v>1</v>
      </c>
    </row>
    <row r="20" spans="1:38" ht="18.75" customHeight="1" x14ac:dyDescent="0.2">
      <c r="A20" s="26" t="s">
        <v>26</v>
      </c>
      <c r="B20" s="34">
        <f>B21+B22+B$11/1000</f>
        <v>0.89</v>
      </c>
      <c r="C20" s="35">
        <f t="shared" ref="C20:H20" si="29">C21+C22+C$11/1000</f>
        <v>0.94</v>
      </c>
      <c r="D20" s="35">
        <f t="shared" si="29"/>
        <v>1.04</v>
      </c>
      <c r="E20" s="35">
        <f t="shared" si="29"/>
        <v>1.1499999999999999</v>
      </c>
      <c r="F20" s="35">
        <f t="shared" si="29"/>
        <v>1.26</v>
      </c>
      <c r="G20" s="35">
        <f t="shared" si="29"/>
        <v>1.38</v>
      </c>
      <c r="H20" s="35">
        <f t="shared" si="29"/>
        <v>1.5</v>
      </c>
      <c r="I20" s="35">
        <f t="shared" ref="I20" si="30">I21+I22+I$11/1000</f>
        <v>1.74</v>
      </c>
      <c r="J20" s="35">
        <f t="shared" ref="J20" si="31">J21+J22+J$11/1000</f>
        <v>1.98</v>
      </c>
      <c r="K20" s="34">
        <f>K21+K22+K$11/1000</f>
        <v>0.99</v>
      </c>
      <c r="L20" s="35">
        <f t="shared" ref="L20" si="32">L21+L22+L$11/1000</f>
        <v>1.04</v>
      </c>
      <c r="M20" s="35">
        <f t="shared" ref="M20" si="33">M21+M22+M$11/1000</f>
        <v>1.1400000000000001</v>
      </c>
      <c r="N20" s="35">
        <f t="shared" ref="N20" si="34">N21+N22+N$11/1000</f>
        <v>1.25</v>
      </c>
      <c r="O20" s="35">
        <f t="shared" ref="O20" si="35">O21+O22+O$11/1000</f>
        <v>1.3599999999999999</v>
      </c>
      <c r="P20" s="35">
        <f t="shared" ref="P20" si="36">P21+P22+P$11/1000</f>
        <v>1.48</v>
      </c>
      <c r="Q20" s="35">
        <f t="shared" ref="Q20" si="37">Q21+Q22+Q$11/1000</f>
        <v>1.6</v>
      </c>
      <c r="R20" s="35">
        <f t="shared" ref="R20" si="38">R21+R22+R$11/1000</f>
        <v>1.8399999999999999</v>
      </c>
      <c r="S20" s="35">
        <f t="shared" ref="S20" si="39">S21+S22+S$11/1000</f>
        <v>2.08</v>
      </c>
      <c r="T20" s="34">
        <f>T21+T22+T$11/1000</f>
        <v>0.99</v>
      </c>
      <c r="U20" s="35">
        <f t="shared" ref="U20" si="40">U21+U22+U$11/1000</f>
        <v>1.04</v>
      </c>
      <c r="V20" s="35">
        <f t="shared" ref="V20" si="41">V21+V22+V$11/1000</f>
        <v>1.1400000000000001</v>
      </c>
      <c r="W20" s="35">
        <f t="shared" ref="W20" si="42">W21+W22+W$11/1000</f>
        <v>1.25</v>
      </c>
      <c r="X20" s="35">
        <f t="shared" ref="X20" si="43">X21+X22+X$11/1000</f>
        <v>1.3599999999999999</v>
      </c>
      <c r="Y20" s="35">
        <f t="shared" ref="Y20" si="44">Y21+Y22+Y$11/1000</f>
        <v>1.48</v>
      </c>
      <c r="Z20" s="35">
        <f t="shared" ref="Z20" si="45">Z21+Z22+Z$11/1000</f>
        <v>1.6</v>
      </c>
      <c r="AA20" s="35">
        <f t="shared" ref="AA20" si="46">AA21+AA22+AA$11/1000</f>
        <v>1.8399999999999999</v>
      </c>
      <c r="AB20" s="35">
        <f t="shared" ref="AB20" si="47">AB21+AB22+AB$11/1000</f>
        <v>2.08</v>
      </c>
      <c r="AC20" s="34">
        <f>AC21+AC22+AC$11/1000</f>
        <v>0.99</v>
      </c>
      <c r="AD20" s="35">
        <f t="shared" ref="AD20" si="48">AD21+AD22+AD$11/1000</f>
        <v>1.04</v>
      </c>
      <c r="AE20" s="35">
        <f t="shared" ref="AE20" si="49">AE21+AE22+AE$11/1000</f>
        <v>1.1400000000000001</v>
      </c>
      <c r="AF20" s="35">
        <f t="shared" ref="AF20" si="50">AF21+AF22+AF$11/1000</f>
        <v>1.25</v>
      </c>
      <c r="AG20" s="35">
        <f t="shared" ref="AG20" si="51">AG21+AG22+AG$11/1000</f>
        <v>1.3599999999999999</v>
      </c>
      <c r="AH20" s="35">
        <f t="shared" ref="AH20" si="52">AH21+AH22+AH$11/1000</f>
        <v>1.48</v>
      </c>
      <c r="AI20" s="35">
        <f t="shared" ref="AI20" si="53">AI21+AI22+AI$11/1000</f>
        <v>1.6</v>
      </c>
      <c r="AJ20" s="35">
        <f t="shared" ref="AJ20" si="54">AJ21+AJ22+AJ$11/1000</f>
        <v>1.8399999999999999</v>
      </c>
      <c r="AK20" s="35">
        <f t="shared" ref="AK20" si="55">AK21+AK22+AK$11/1000</f>
        <v>2.08</v>
      </c>
      <c r="AL20" s="37" t="s">
        <v>1</v>
      </c>
    </row>
    <row r="21" spans="1:38" ht="18.75" customHeight="1" x14ac:dyDescent="0.2">
      <c r="A21" s="26" t="s">
        <v>34</v>
      </c>
      <c r="B21" s="30">
        <v>0.25</v>
      </c>
      <c r="C21" s="31">
        <v>0.25</v>
      </c>
      <c r="D21" s="31">
        <v>0.25</v>
      </c>
      <c r="E21" s="31">
        <v>0.25</v>
      </c>
      <c r="F21" s="31">
        <v>0.25</v>
      </c>
      <c r="G21" s="31">
        <v>0.25</v>
      </c>
      <c r="H21" s="31">
        <v>0.25</v>
      </c>
      <c r="I21" s="31">
        <v>0.25</v>
      </c>
      <c r="J21" s="31">
        <v>0.25</v>
      </c>
      <c r="K21" s="30">
        <v>0.3</v>
      </c>
      <c r="L21" s="31">
        <v>0.3</v>
      </c>
      <c r="M21" s="31">
        <v>0.3</v>
      </c>
      <c r="N21" s="31">
        <v>0.3</v>
      </c>
      <c r="O21" s="31">
        <v>0.3</v>
      </c>
      <c r="P21" s="31">
        <v>0.3</v>
      </c>
      <c r="Q21" s="31">
        <v>0.3</v>
      </c>
      <c r="R21" s="31">
        <v>0.3</v>
      </c>
      <c r="S21" s="31">
        <v>0.3</v>
      </c>
      <c r="T21" s="30">
        <v>0.3</v>
      </c>
      <c r="U21" s="31">
        <v>0.3</v>
      </c>
      <c r="V21" s="31">
        <v>0.3</v>
      </c>
      <c r="W21" s="31">
        <v>0.3</v>
      </c>
      <c r="X21" s="31">
        <v>0.3</v>
      </c>
      <c r="Y21" s="31">
        <v>0.3</v>
      </c>
      <c r="Z21" s="31">
        <v>0.3</v>
      </c>
      <c r="AA21" s="31">
        <v>0.3</v>
      </c>
      <c r="AB21" s="31">
        <v>0.3</v>
      </c>
      <c r="AC21" s="30">
        <v>0.3</v>
      </c>
      <c r="AD21" s="31">
        <v>0.3</v>
      </c>
      <c r="AE21" s="31">
        <v>0.3</v>
      </c>
      <c r="AF21" s="31">
        <v>0.3</v>
      </c>
      <c r="AG21" s="31">
        <v>0.3</v>
      </c>
      <c r="AH21" s="31">
        <v>0.3</v>
      </c>
      <c r="AI21" s="31">
        <v>0.3</v>
      </c>
      <c r="AJ21" s="31">
        <v>0.3</v>
      </c>
      <c r="AK21" s="31">
        <v>0.3</v>
      </c>
      <c r="AL21" s="37" t="s">
        <v>1</v>
      </c>
    </row>
    <row r="22" spans="1:38" ht="18.75" customHeight="1" x14ac:dyDescent="0.2">
      <c r="A22" s="26" t="s">
        <v>35</v>
      </c>
      <c r="B22" s="30">
        <v>0.25</v>
      </c>
      <c r="C22" s="31">
        <v>0.25</v>
      </c>
      <c r="D22" s="31">
        <v>0.25</v>
      </c>
      <c r="E22" s="31">
        <v>0.25</v>
      </c>
      <c r="F22" s="31">
        <v>0.25</v>
      </c>
      <c r="G22" s="31">
        <v>0.25</v>
      </c>
      <c r="H22" s="31">
        <v>0.25</v>
      </c>
      <c r="I22" s="31">
        <v>0.25</v>
      </c>
      <c r="J22" s="31">
        <v>0.25</v>
      </c>
      <c r="K22" s="30">
        <v>0.3</v>
      </c>
      <c r="L22" s="31">
        <v>0.3</v>
      </c>
      <c r="M22" s="31">
        <v>0.3</v>
      </c>
      <c r="N22" s="31">
        <v>0.3</v>
      </c>
      <c r="O22" s="31">
        <v>0.3</v>
      </c>
      <c r="P22" s="31">
        <v>0.3</v>
      </c>
      <c r="Q22" s="31">
        <v>0.3</v>
      </c>
      <c r="R22" s="31">
        <v>0.3</v>
      </c>
      <c r="S22" s="31">
        <v>0.3</v>
      </c>
      <c r="T22" s="30">
        <v>0.3</v>
      </c>
      <c r="U22" s="31">
        <v>0.3</v>
      </c>
      <c r="V22" s="31">
        <v>0.3</v>
      </c>
      <c r="W22" s="31">
        <v>0.3</v>
      </c>
      <c r="X22" s="31">
        <v>0.3</v>
      </c>
      <c r="Y22" s="31">
        <v>0.3</v>
      </c>
      <c r="Z22" s="31">
        <v>0.3</v>
      </c>
      <c r="AA22" s="31">
        <v>0.3</v>
      </c>
      <c r="AB22" s="31">
        <v>0.3</v>
      </c>
      <c r="AC22" s="30">
        <v>0.3</v>
      </c>
      <c r="AD22" s="31">
        <v>0.3</v>
      </c>
      <c r="AE22" s="31">
        <v>0.3</v>
      </c>
      <c r="AF22" s="31">
        <v>0.3</v>
      </c>
      <c r="AG22" s="31">
        <v>0.3</v>
      </c>
      <c r="AH22" s="31">
        <v>0.3</v>
      </c>
      <c r="AI22" s="31">
        <v>0.3</v>
      </c>
      <c r="AJ22" s="31">
        <v>0.3</v>
      </c>
      <c r="AK22" s="31">
        <v>0.3</v>
      </c>
      <c r="AL22" s="37" t="s">
        <v>1</v>
      </c>
    </row>
    <row r="23" spans="1:38" ht="18.75" customHeight="1" x14ac:dyDescent="0.2">
      <c r="A23" s="26" t="s">
        <v>79</v>
      </c>
      <c r="B23" s="34" t="str">
        <f>IF(B32="nein","--",MAX(B17+2*($A$42),B20))</f>
        <v>--</v>
      </c>
      <c r="C23" s="35" t="str">
        <f t="shared" ref="C23:H23" si="56">IF(C32="nein","--",MAX(C17+2*($A$42),C20))</f>
        <v>--</v>
      </c>
      <c r="D23" s="35" t="str">
        <f t="shared" si="56"/>
        <v>--</v>
      </c>
      <c r="E23" s="35" t="str">
        <f t="shared" si="56"/>
        <v>--</v>
      </c>
      <c r="F23" s="35" t="str">
        <f t="shared" si="56"/>
        <v>--</v>
      </c>
      <c r="G23" s="35" t="str">
        <f t="shared" si="56"/>
        <v>--</v>
      </c>
      <c r="H23" s="35" t="str">
        <f t="shared" si="56"/>
        <v>--</v>
      </c>
      <c r="I23" s="35" t="str">
        <f t="shared" ref="I23:J23" si="57">IF(I32="nein","--",MAX(I17+2*($A$42),I20))</f>
        <v>--</v>
      </c>
      <c r="J23" s="35" t="str">
        <f t="shared" si="57"/>
        <v>--</v>
      </c>
      <c r="K23" s="34" t="str">
        <f>IF(K32="nein","--",MAX(K17+2*($A$42),K20))</f>
        <v>--</v>
      </c>
      <c r="L23" s="35" t="str">
        <f t="shared" ref="L23:S23" si="58">IF(L32="nein","--",MAX(L17+2*($A$42),L20))</f>
        <v>--</v>
      </c>
      <c r="M23" s="35" t="str">
        <f t="shared" si="58"/>
        <v>--</v>
      </c>
      <c r="N23" s="35" t="str">
        <f t="shared" si="58"/>
        <v>--</v>
      </c>
      <c r="O23" s="35" t="str">
        <f t="shared" si="58"/>
        <v>--</v>
      </c>
      <c r="P23" s="35" t="str">
        <f t="shared" si="58"/>
        <v>--</v>
      </c>
      <c r="Q23" s="35" t="str">
        <f t="shared" si="58"/>
        <v>--</v>
      </c>
      <c r="R23" s="35" t="str">
        <f t="shared" si="58"/>
        <v>--</v>
      </c>
      <c r="S23" s="35" t="str">
        <f t="shared" si="58"/>
        <v>--</v>
      </c>
      <c r="T23" s="34">
        <f>IF(T32="nein","--",MAX(T17+2*($A$42),T20))</f>
        <v>1.19</v>
      </c>
      <c r="U23" s="35">
        <f t="shared" ref="U23:AB23" si="59">IF(U32="nein","--",MAX(U17+2*($A$42),U20))</f>
        <v>1.24</v>
      </c>
      <c r="V23" s="35">
        <f t="shared" si="59"/>
        <v>1.6400000000000001</v>
      </c>
      <c r="W23" s="35">
        <f t="shared" si="59"/>
        <v>1.7500000000000002</v>
      </c>
      <c r="X23" s="35">
        <f t="shared" si="59"/>
        <v>1.86</v>
      </c>
      <c r="Y23" s="35">
        <f t="shared" si="59"/>
        <v>1.9800000000000002</v>
      </c>
      <c r="Z23" s="35">
        <f t="shared" si="59"/>
        <v>2.1999999999999997</v>
      </c>
      <c r="AA23" s="35">
        <f t="shared" si="59"/>
        <v>2.44</v>
      </c>
      <c r="AB23" s="35">
        <f t="shared" si="59"/>
        <v>2.6799999999999997</v>
      </c>
      <c r="AC23" s="34">
        <f>IF(AC32="nein","--",MAX(AC17+2*($A$42),AC20))</f>
        <v>1.19</v>
      </c>
      <c r="AD23" s="35">
        <f t="shared" ref="AD23:AK23" si="60">IF(AD32="nein","--",MAX(AD17+2*($A$42),AD20))</f>
        <v>1.24</v>
      </c>
      <c r="AE23" s="35">
        <f t="shared" si="60"/>
        <v>1.6400000000000001</v>
      </c>
      <c r="AF23" s="35">
        <f t="shared" si="60"/>
        <v>1.7500000000000002</v>
      </c>
      <c r="AG23" s="35">
        <f t="shared" si="60"/>
        <v>1.86</v>
      </c>
      <c r="AH23" s="35">
        <f t="shared" si="60"/>
        <v>1.9800000000000002</v>
      </c>
      <c r="AI23" s="35">
        <f t="shared" si="60"/>
        <v>2.1999999999999997</v>
      </c>
      <c r="AJ23" s="35">
        <f t="shared" si="60"/>
        <v>2.44</v>
      </c>
      <c r="AK23" s="35">
        <f t="shared" si="60"/>
        <v>2.6799999999999997</v>
      </c>
      <c r="AL23" s="37" t="s">
        <v>1</v>
      </c>
    </row>
    <row r="24" spans="1:38" ht="18.75" customHeight="1" x14ac:dyDescent="0.2">
      <c r="A24" s="26" t="s">
        <v>32</v>
      </c>
      <c r="B24" s="34" t="str">
        <f>IF(B32="nein","--",B12/1000+2*B25+2*$A$42)</f>
        <v>--</v>
      </c>
      <c r="C24" s="35" t="str">
        <f t="shared" ref="C24:H24" si="61">IF(C32="nein","--",C12/1000+2*C25+2*$A$42)</f>
        <v>--</v>
      </c>
      <c r="D24" s="35" t="str">
        <f t="shared" si="61"/>
        <v>--</v>
      </c>
      <c r="E24" s="35" t="str">
        <f t="shared" si="61"/>
        <v>--</v>
      </c>
      <c r="F24" s="35" t="str">
        <f t="shared" si="61"/>
        <v>--</v>
      </c>
      <c r="G24" s="35" t="str">
        <f t="shared" si="61"/>
        <v>--</v>
      </c>
      <c r="H24" s="35" t="str">
        <f t="shared" si="61"/>
        <v>--</v>
      </c>
      <c r="I24" s="35" t="str">
        <f t="shared" ref="I24" si="62">IF(I32="nein","--",I12/1000+2*I25+2*$A$42)</f>
        <v>--</v>
      </c>
      <c r="J24" s="35" t="str">
        <f t="shared" ref="J24" si="63">IF(J32="nein","--",J12/1000+2*J25+2*$A$42)</f>
        <v>--</v>
      </c>
      <c r="K24" s="34" t="str">
        <f>IF(K32="nein","--",K12/1000+2*K25+2*$A$42)</f>
        <v>--</v>
      </c>
      <c r="L24" s="35" t="str">
        <f t="shared" ref="L24" si="64">IF(L32="nein","--",L12/1000+2*L25+2*$A$42)</f>
        <v>--</v>
      </c>
      <c r="M24" s="35" t="str">
        <f t="shared" ref="M24" si="65">IF(M32="nein","--",M12/1000+2*M25+2*$A$42)</f>
        <v>--</v>
      </c>
      <c r="N24" s="35" t="str">
        <f t="shared" ref="N24" si="66">IF(N32="nein","--",N12/1000+2*N25+2*$A$42)</f>
        <v>--</v>
      </c>
      <c r="O24" s="35" t="str">
        <f t="shared" ref="O24" si="67">IF(O32="nein","--",O12/1000+2*O25+2*$A$42)</f>
        <v>--</v>
      </c>
      <c r="P24" s="35" t="str">
        <f t="shared" ref="P24" si="68">IF(P32="nein","--",P12/1000+2*P25+2*$A$42)</f>
        <v>--</v>
      </c>
      <c r="Q24" s="35" t="str">
        <f t="shared" ref="Q24" si="69">IF(Q32="nein","--",Q12/1000+2*Q25+2*$A$42)</f>
        <v>--</v>
      </c>
      <c r="R24" s="35" t="str">
        <f t="shared" ref="R24" si="70">IF(R32="nein","--",R12/1000+2*R25+2*$A$42)</f>
        <v>--</v>
      </c>
      <c r="S24" s="35" t="str">
        <f t="shared" ref="S24" si="71">IF(S32="nein","--",S12/1000+2*S25+2*$A$42)</f>
        <v>--</v>
      </c>
      <c r="T24" s="34">
        <f>IF(T32="nein","--",T12/1000+2*T25+2*$A$42)</f>
        <v>1.06</v>
      </c>
      <c r="U24" s="35">
        <f t="shared" ref="U24" si="72">IF(U32="nein","--",U12/1000+2*U25+2*$A$42)</f>
        <v>1.1200000000000001</v>
      </c>
      <c r="V24" s="35">
        <f t="shared" ref="V24" si="73">IF(V32="nein","--",V12/1000+2*V25+2*$A$42)</f>
        <v>1.2350000000000001</v>
      </c>
      <c r="W24" s="35">
        <f t="shared" ref="W24" si="74">IF(W32="nein","--",W12/1000+2*W25+2*$A$42)</f>
        <v>1.3480000000000001</v>
      </c>
      <c r="X24" s="35">
        <f t="shared" ref="X24" si="75">IF(X32="nein","--",X12/1000+2*X25+2*$A$42)</f>
        <v>1.484</v>
      </c>
      <c r="Y24" s="35">
        <f t="shared" ref="Y24" si="76">IF(Y32="nein","--",Y12/1000+2*Y25+2*$A$42)</f>
        <v>1.6300000000000001</v>
      </c>
      <c r="Z24" s="35">
        <f t="shared" ref="Z24" si="77">IF(Z32="nein","--",Z12/1000+2*Z25+2*$A$42)</f>
        <v>1.7550000000000001</v>
      </c>
      <c r="AA24" s="35">
        <f t="shared" ref="AA24" si="78">IF(AA32="nein","--",AA12/1000+2*AA25+2*$A$42)</f>
        <v>2.0419999999999998</v>
      </c>
      <c r="AB24" s="35">
        <f t="shared" ref="AB24" si="79">IF(AB32="nein","--",AB12/1000+2*AB25+2*$A$42)</f>
        <v>2.3239999999999998</v>
      </c>
      <c r="AC24" s="34">
        <f>IF(AC32="nein","--",AC12/1000+2*AC25+2*$A$42)</f>
        <v>1.06</v>
      </c>
      <c r="AD24" s="35">
        <f t="shared" ref="AD24" si="80">IF(AD32="nein","--",AD12/1000+2*AD25+2*$A$42)</f>
        <v>1.1200000000000001</v>
      </c>
      <c r="AE24" s="35">
        <f t="shared" ref="AE24" si="81">IF(AE32="nein","--",AE12/1000+2*AE25+2*$A$42)</f>
        <v>1.2350000000000001</v>
      </c>
      <c r="AF24" s="35">
        <f t="shared" ref="AF24" si="82">IF(AF32="nein","--",AF12/1000+2*AF25+2*$A$42)</f>
        <v>1.3480000000000001</v>
      </c>
      <c r="AG24" s="35">
        <f t="shared" ref="AG24" si="83">IF(AG32="nein","--",AG12/1000+2*AG25+2*$A$42)</f>
        <v>1.484</v>
      </c>
      <c r="AH24" s="35">
        <f t="shared" ref="AH24" si="84">IF(AH32="nein","--",AH12/1000+2*AH25+2*$A$42)</f>
        <v>1.6300000000000001</v>
      </c>
      <c r="AI24" s="35">
        <f t="shared" ref="AI24" si="85">IF(AI32="nein","--",AI12/1000+2*AI25+2*$A$42)</f>
        <v>1.7550000000000001</v>
      </c>
      <c r="AJ24" s="35">
        <f t="shared" ref="AJ24" si="86">IF(AJ32="nein","--",AJ12/1000+2*AJ25+2*$A$42)</f>
        <v>2.0419999999999998</v>
      </c>
      <c r="AK24" s="36">
        <f t="shared" ref="AK24" si="87">IF(AK32="nein","--",AK12/1000+2*AK25+2*$A$42)</f>
        <v>2.3239999999999998</v>
      </c>
      <c r="AL24" s="38" t="s">
        <v>1</v>
      </c>
    </row>
    <row r="25" spans="1:38" ht="18.75" customHeight="1" x14ac:dyDescent="0.2">
      <c r="A25" s="26" t="s">
        <v>28</v>
      </c>
      <c r="B25" s="27">
        <v>0.15</v>
      </c>
      <c r="C25" s="28">
        <v>0.15</v>
      </c>
      <c r="D25" s="28">
        <v>0.15</v>
      </c>
      <c r="E25" s="28">
        <v>0.15</v>
      </c>
      <c r="F25" s="28">
        <v>0.15</v>
      </c>
      <c r="G25" s="28">
        <v>0.15</v>
      </c>
      <c r="H25" s="28">
        <v>0.15</v>
      </c>
      <c r="I25" s="28">
        <v>0.15</v>
      </c>
      <c r="J25" s="28">
        <v>0.15</v>
      </c>
      <c r="K25" s="27">
        <v>0.15</v>
      </c>
      <c r="L25" s="28">
        <v>0.15</v>
      </c>
      <c r="M25" s="28">
        <v>0.15</v>
      </c>
      <c r="N25" s="28">
        <v>0.15</v>
      </c>
      <c r="O25" s="28">
        <v>0.15</v>
      </c>
      <c r="P25" s="28">
        <v>0.15</v>
      </c>
      <c r="Q25" s="28">
        <v>0.15</v>
      </c>
      <c r="R25" s="28">
        <v>0.15</v>
      </c>
      <c r="S25" s="28">
        <v>0.15</v>
      </c>
      <c r="T25" s="27">
        <v>0.15</v>
      </c>
      <c r="U25" s="28">
        <v>0.15</v>
      </c>
      <c r="V25" s="28">
        <v>0.15</v>
      </c>
      <c r="W25" s="28">
        <v>0.15</v>
      </c>
      <c r="X25" s="28">
        <v>0.15</v>
      </c>
      <c r="Y25" s="28">
        <v>0.15</v>
      </c>
      <c r="Z25" s="28">
        <v>0.15</v>
      </c>
      <c r="AA25" s="28">
        <v>0.15</v>
      </c>
      <c r="AB25" s="28">
        <v>0.15</v>
      </c>
      <c r="AC25" s="27">
        <v>0.15</v>
      </c>
      <c r="AD25" s="28">
        <v>0.15</v>
      </c>
      <c r="AE25" s="28">
        <v>0.15</v>
      </c>
      <c r="AF25" s="28">
        <v>0.15</v>
      </c>
      <c r="AG25" s="28">
        <v>0.15</v>
      </c>
      <c r="AH25" s="28">
        <v>0.15</v>
      </c>
      <c r="AI25" s="28">
        <v>0.15</v>
      </c>
      <c r="AJ25" s="28">
        <v>0.15</v>
      </c>
      <c r="AK25" s="29">
        <v>0.15</v>
      </c>
      <c r="AL25" s="38" t="s">
        <v>1</v>
      </c>
    </row>
    <row r="26" spans="1:38" ht="18.75" customHeight="1" x14ac:dyDescent="0.2">
      <c r="A26" s="26" t="s">
        <v>29</v>
      </c>
      <c r="B26" s="30">
        <v>0.6</v>
      </c>
      <c r="C26" s="31">
        <v>0.6</v>
      </c>
      <c r="D26" s="31">
        <v>0.6</v>
      </c>
      <c r="E26" s="31">
        <v>0.6</v>
      </c>
      <c r="F26" s="31">
        <v>0.6</v>
      </c>
      <c r="G26" s="31">
        <v>0.6</v>
      </c>
      <c r="H26" s="31">
        <v>0.6</v>
      </c>
      <c r="I26" s="31">
        <v>0.6</v>
      </c>
      <c r="J26" s="31">
        <v>0.6</v>
      </c>
      <c r="K26" s="30">
        <v>0.8</v>
      </c>
      <c r="L26" s="31">
        <v>0.8</v>
      </c>
      <c r="M26" s="31">
        <v>0.8</v>
      </c>
      <c r="N26" s="31">
        <v>0.8</v>
      </c>
      <c r="O26" s="31">
        <v>0.8</v>
      </c>
      <c r="P26" s="31">
        <v>0.8</v>
      </c>
      <c r="Q26" s="31">
        <v>0.8</v>
      </c>
      <c r="R26" s="31">
        <v>0.8</v>
      </c>
      <c r="S26" s="32">
        <v>0.8</v>
      </c>
      <c r="T26" s="30">
        <v>0.9</v>
      </c>
      <c r="U26" s="31">
        <v>0.9</v>
      </c>
      <c r="V26" s="31">
        <v>0.9</v>
      </c>
      <c r="W26" s="31">
        <v>0.9</v>
      </c>
      <c r="X26" s="31">
        <v>0.9</v>
      </c>
      <c r="Y26" s="31">
        <v>0.9</v>
      </c>
      <c r="Z26" s="31">
        <v>0.9</v>
      </c>
      <c r="AA26" s="31">
        <v>0.9</v>
      </c>
      <c r="AB26" s="32">
        <v>0.9</v>
      </c>
      <c r="AC26" s="30">
        <v>1</v>
      </c>
      <c r="AD26" s="31">
        <v>1</v>
      </c>
      <c r="AE26" s="31">
        <v>1</v>
      </c>
      <c r="AF26" s="31">
        <v>1</v>
      </c>
      <c r="AG26" s="31">
        <v>1</v>
      </c>
      <c r="AH26" s="31">
        <v>1</v>
      </c>
      <c r="AI26" s="31">
        <v>1</v>
      </c>
      <c r="AJ26" s="31">
        <v>1</v>
      </c>
      <c r="AK26" s="32">
        <v>1</v>
      </c>
      <c r="AL26" s="18" t="s">
        <v>1</v>
      </c>
    </row>
    <row r="27" spans="1:38" ht="6" customHeight="1" x14ac:dyDescent="0.2">
      <c r="A27" s="39"/>
      <c r="B27" s="40"/>
      <c r="C27" s="41"/>
      <c r="D27" s="41"/>
      <c r="E27" s="41"/>
      <c r="F27" s="41"/>
      <c r="G27" s="41"/>
      <c r="H27" s="41"/>
      <c r="I27" s="41"/>
      <c r="J27" s="42"/>
      <c r="K27" s="40"/>
      <c r="L27" s="41"/>
      <c r="M27" s="41"/>
      <c r="N27" s="41"/>
      <c r="O27" s="41"/>
      <c r="P27" s="41"/>
      <c r="Q27" s="41"/>
      <c r="R27" s="41"/>
      <c r="S27" s="42"/>
      <c r="T27" s="40"/>
      <c r="U27" s="41"/>
      <c r="V27" s="41"/>
      <c r="W27" s="41"/>
      <c r="X27" s="41"/>
      <c r="Y27" s="41"/>
      <c r="Z27" s="41"/>
      <c r="AA27" s="41"/>
      <c r="AB27" s="42"/>
      <c r="AC27" s="40"/>
      <c r="AD27" s="41"/>
      <c r="AE27" s="41"/>
      <c r="AF27" s="41"/>
      <c r="AG27" s="41"/>
      <c r="AH27" s="41"/>
      <c r="AI27" s="41"/>
      <c r="AJ27" s="41"/>
      <c r="AK27" s="42"/>
      <c r="AL27" s="18"/>
    </row>
    <row r="28" spans="1:38" ht="30.75" customHeight="1" x14ac:dyDescent="0.2">
      <c r="A28" s="43" t="s">
        <v>17</v>
      </c>
      <c r="B28" s="34">
        <f>ROUND(IF(B32="nein",MAX(B26,B20,B17),IF(B33="nein",MAX(B26,B24+2*$A$43,B23+2*$A$43,B20,B17),IF(B34="ja",MAX(B26,B24+2*$A$43,B23+2*$A$43,B20,B17),MAX(B26,B24,B23,B20,B17)+2*$A$43)))*20,0)/20</f>
        <v>0.9</v>
      </c>
      <c r="C28" s="35">
        <f t="shared" ref="C28:AK28" si="88">ROUND(IF(C32="nein",MAX(C26,C20,C17),IF(C33="nein",MAX(C26,C24+2*$A$43,C23+2*$A$43,C20,C17),IF(C34="ja",MAX(C26,C24+2*$A$43,C23+2*$A$43,C20,C17),MAX(C26,C24,C23,C20,C17)+2*$A$43)))*20,0)/20</f>
        <v>0.95</v>
      </c>
      <c r="D28" s="35">
        <f t="shared" si="88"/>
        <v>1.35</v>
      </c>
      <c r="E28" s="35">
        <f t="shared" si="88"/>
        <v>1.45</v>
      </c>
      <c r="F28" s="35">
        <f t="shared" si="88"/>
        <v>1.55</v>
      </c>
      <c r="G28" s="35">
        <f t="shared" si="88"/>
        <v>1.7</v>
      </c>
      <c r="H28" s="35">
        <f t="shared" si="88"/>
        <v>1.9</v>
      </c>
      <c r="I28" s="35">
        <f t="shared" si="88"/>
        <v>2.15</v>
      </c>
      <c r="J28" s="35">
        <f t="shared" si="88"/>
        <v>2.4</v>
      </c>
      <c r="K28" s="34">
        <f>ROUND(IF(K32="nein",MAX(K26,K20,K17),IF(K33="nein",MAX(K26,K24+2*$A$43,K23+2*$A$43,K20,K17),IF(K34="ja",MAX(K26,K24+2*$A$43,K23+2*$A$43,K20,K17),MAX(K26,K24,K23,K20,K17)+2*$A$43)))*20,0)/20</f>
        <v>1</v>
      </c>
      <c r="L28" s="35">
        <f t="shared" si="88"/>
        <v>1.05</v>
      </c>
      <c r="M28" s="35">
        <f t="shared" si="88"/>
        <v>1.35</v>
      </c>
      <c r="N28" s="35">
        <f t="shared" si="88"/>
        <v>1.45</v>
      </c>
      <c r="O28" s="35">
        <f t="shared" si="88"/>
        <v>1.55</v>
      </c>
      <c r="P28" s="35">
        <f t="shared" si="88"/>
        <v>1.7</v>
      </c>
      <c r="Q28" s="35">
        <f t="shared" si="88"/>
        <v>1.9</v>
      </c>
      <c r="R28" s="35">
        <f t="shared" si="88"/>
        <v>2.15</v>
      </c>
      <c r="S28" s="35">
        <f t="shared" si="88"/>
        <v>2.4</v>
      </c>
      <c r="T28" s="34">
        <f>ROUND(IF(T32="nein",MAX(T26,T20,T17),IF(T33="nein",MAX(T26,T24+2*$A$43,T23+2*$A$43,T20,T17),IF(T34="ja",MAX(T26,T24+2*$A$43,T23+2*$A$43,T20,T17),MAX(T26,T24,T23,T20,T17)+2*$A$43)))*20,0)/20</f>
        <v>1.3</v>
      </c>
      <c r="U28" s="35">
        <f t="shared" si="88"/>
        <v>1.35</v>
      </c>
      <c r="V28" s="35">
        <f t="shared" si="88"/>
        <v>1.75</v>
      </c>
      <c r="W28" s="35">
        <f t="shared" si="88"/>
        <v>1.85</v>
      </c>
      <c r="X28" s="35">
        <f t="shared" si="88"/>
        <v>1.95</v>
      </c>
      <c r="Y28" s="35">
        <f t="shared" si="88"/>
        <v>2.1</v>
      </c>
      <c r="Z28" s="35">
        <f t="shared" si="88"/>
        <v>2.2999999999999998</v>
      </c>
      <c r="AA28" s="35">
        <f t="shared" si="88"/>
        <v>2.5499999999999998</v>
      </c>
      <c r="AB28" s="35">
        <f t="shared" si="88"/>
        <v>2.8</v>
      </c>
      <c r="AC28" s="34">
        <f>ROUND(IF(AC32="nein",MAX(AC26,AC20,AC17),IF(AC33="nein",MAX(AC26,AC24+2*$A$43,AC23+2*$A$43,AC20,AC17),IF(AC34="ja",MAX(AC26,AC24+2*$A$43,AC23+2*$A$43,AC20,AC17),MAX(AC26,AC24,AC23,AC20,AC17)+2*$A$43)))*20,0)/20</f>
        <v>1.3</v>
      </c>
      <c r="AD28" s="35">
        <f t="shared" si="88"/>
        <v>1.35</v>
      </c>
      <c r="AE28" s="35">
        <f t="shared" si="88"/>
        <v>1.75</v>
      </c>
      <c r="AF28" s="35">
        <f t="shared" si="88"/>
        <v>1.85</v>
      </c>
      <c r="AG28" s="35">
        <f t="shared" si="88"/>
        <v>1.95</v>
      </c>
      <c r="AH28" s="35">
        <f t="shared" si="88"/>
        <v>2.1</v>
      </c>
      <c r="AI28" s="35">
        <f t="shared" si="88"/>
        <v>2.2999999999999998</v>
      </c>
      <c r="AJ28" s="35">
        <f t="shared" si="88"/>
        <v>2.5499999999999998</v>
      </c>
      <c r="AK28" s="36">
        <f t="shared" si="88"/>
        <v>2.8</v>
      </c>
      <c r="AL28" s="38" t="s">
        <v>1</v>
      </c>
    </row>
    <row r="29" spans="1:38" ht="6" customHeight="1" x14ac:dyDescent="0.2">
      <c r="A29" s="44"/>
      <c r="B29" s="45"/>
      <c r="C29" s="46"/>
      <c r="D29" s="46"/>
      <c r="E29" s="46"/>
      <c r="F29" s="46"/>
      <c r="G29" s="46"/>
      <c r="H29" s="46"/>
      <c r="I29" s="46"/>
      <c r="J29" s="47"/>
      <c r="K29" s="45"/>
      <c r="L29" s="46"/>
      <c r="M29" s="46"/>
      <c r="N29" s="46"/>
      <c r="O29" s="46"/>
      <c r="P29" s="46"/>
      <c r="Q29" s="46"/>
      <c r="R29" s="41"/>
      <c r="S29" s="47"/>
      <c r="T29" s="45"/>
      <c r="U29" s="46"/>
      <c r="V29" s="46"/>
      <c r="W29" s="46"/>
      <c r="X29" s="46"/>
      <c r="Y29" s="46"/>
      <c r="Z29" s="46"/>
      <c r="AA29" s="46"/>
      <c r="AB29" s="47"/>
      <c r="AC29" s="45"/>
      <c r="AD29" s="46"/>
      <c r="AE29" s="46"/>
      <c r="AF29" s="46"/>
      <c r="AG29" s="46"/>
      <c r="AH29" s="46"/>
      <c r="AI29" s="41"/>
      <c r="AJ29" s="41"/>
      <c r="AK29" s="42"/>
      <c r="AL29" s="18"/>
    </row>
    <row r="30" spans="1:38" ht="18.75" customHeight="1" x14ac:dyDescent="0.2">
      <c r="A30" s="26" t="s">
        <v>39</v>
      </c>
      <c r="B30" s="34">
        <f t="shared" ref="B30:AK30" si="89">B11/1000+B15+B16</f>
        <v>0.66500000000000004</v>
      </c>
      <c r="C30" s="35">
        <f t="shared" si="89"/>
        <v>0.72000000000000008</v>
      </c>
      <c r="D30" s="35">
        <f t="shared" si="89"/>
        <v>0.83000000000000007</v>
      </c>
      <c r="E30" s="35">
        <f t="shared" si="89"/>
        <v>0.95000000000000007</v>
      </c>
      <c r="F30" s="35">
        <f t="shared" si="89"/>
        <v>1.0820000000000001</v>
      </c>
      <c r="G30" s="35">
        <f t="shared" si="89"/>
        <v>1.2250000000000001</v>
      </c>
      <c r="H30" s="35">
        <f t="shared" si="89"/>
        <v>1.3574999999999999</v>
      </c>
      <c r="I30" s="35">
        <f t="shared" si="89"/>
        <v>1.641</v>
      </c>
      <c r="J30" s="36">
        <f t="shared" si="89"/>
        <v>1.9219999999999999</v>
      </c>
      <c r="K30" s="34">
        <f t="shared" si="89"/>
        <v>0.66500000000000004</v>
      </c>
      <c r="L30" s="35">
        <f t="shared" si="89"/>
        <v>0.72000000000000008</v>
      </c>
      <c r="M30" s="35">
        <f t="shared" si="89"/>
        <v>0.83000000000000007</v>
      </c>
      <c r="N30" s="35">
        <f t="shared" si="89"/>
        <v>0.95000000000000007</v>
      </c>
      <c r="O30" s="35">
        <f t="shared" si="89"/>
        <v>1.0820000000000001</v>
      </c>
      <c r="P30" s="35">
        <f t="shared" si="89"/>
        <v>1.2250000000000001</v>
      </c>
      <c r="Q30" s="35">
        <f t="shared" si="89"/>
        <v>1.3574999999999999</v>
      </c>
      <c r="R30" s="35">
        <f t="shared" si="89"/>
        <v>1.641</v>
      </c>
      <c r="S30" s="36">
        <f t="shared" si="89"/>
        <v>1.9219999999999999</v>
      </c>
      <c r="T30" s="34">
        <f t="shared" si="89"/>
        <v>0.66500000000000004</v>
      </c>
      <c r="U30" s="35">
        <f t="shared" si="89"/>
        <v>0.72000000000000008</v>
      </c>
      <c r="V30" s="35">
        <f t="shared" si="89"/>
        <v>0.83000000000000007</v>
      </c>
      <c r="W30" s="35">
        <f t="shared" si="89"/>
        <v>0.95000000000000007</v>
      </c>
      <c r="X30" s="35">
        <f t="shared" si="89"/>
        <v>1.0820000000000001</v>
      </c>
      <c r="Y30" s="35">
        <f t="shared" si="89"/>
        <v>1.2250000000000001</v>
      </c>
      <c r="Z30" s="35">
        <f t="shared" si="89"/>
        <v>1.3574999999999999</v>
      </c>
      <c r="AA30" s="35">
        <f t="shared" si="89"/>
        <v>1.641</v>
      </c>
      <c r="AB30" s="36">
        <f t="shared" si="89"/>
        <v>1.9219999999999999</v>
      </c>
      <c r="AC30" s="34">
        <f t="shared" si="89"/>
        <v>0.66500000000000004</v>
      </c>
      <c r="AD30" s="35">
        <f t="shared" si="89"/>
        <v>0.72000000000000008</v>
      </c>
      <c r="AE30" s="35">
        <f t="shared" si="89"/>
        <v>0.83000000000000007</v>
      </c>
      <c r="AF30" s="35">
        <f t="shared" si="89"/>
        <v>0.95000000000000007</v>
      </c>
      <c r="AG30" s="35">
        <f t="shared" si="89"/>
        <v>1.0820000000000001</v>
      </c>
      <c r="AH30" s="35">
        <f t="shared" si="89"/>
        <v>1.2250000000000001</v>
      </c>
      <c r="AI30" s="35">
        <f t="shared" si="89"/>
        <v>1.3574999999999999</v>
      </c>
      <c r="AJ30" s="35">
        <f t="shared" si="89"/>
        <v>1.641</v>
      </c>
      <c r="AK30" s="36">
        <f t="shared" si="89"/>
        <v>1.9219999999999999</v>
      </c>
      <c r="AL30" s="38" t="s">
        <v>1</v>
      </c>
    </row>
    <row r="31" spans="1:38" ht="18.75" customHeight="1" x14ac:dyDescent="0.2">
      <c r="A31" s="26" t="s">
        <v>40</v>
      </c>
      <c r="B31" s="34">
        <f t="shared" ref="B31:AK31" si="90">B30+B14+B13</f>
        <v>0.76500000000000001</v>
      </c>
      <c r="C31" s="35">
        <f t="shared" si="90"/>
        <v>0.82000000000000006</v>
      </c>
      <c r="D31" s="35">
        <f t="shared" si="90"/>
        <v>0.93</v>
      </c>
      <c r="E31" s="35">
        <f t="shared" si="90"/>
        <v>1.05</v>
      </c>
      <c r="F31" s="35">
        <f t="shared" si="90"/>
        <v>1.1820000000000002</v>
      </c>
      <c r="G31" s="35">
        <f t="shared" si="90"/>
        <v>1.3250000000000002</v>
      </c>
      <c r="H31" s="35">
        <f t="shared" si="90"/>
        <v>1.4575</v>
      </c>
      <c r="I31" s="35">
        <f t="shared" si="90"/>
        <v>1.7410000000000001</v>
      </c>
      <c r="J31" s="36">
        <f t="shared" si="90"/>
        <v>2.0219999999999998</v>
      </c>
      <c r="K31" s="34">
        <f t="shared" si="90"/>
        <v>0.76500000000000001</v>
      </c>
      <c r="L31" s="35">
        <f t="shared" si="90"/>
        <v>0.82000000000000006</v>
      </c>
      <c r="M31" s="35">
        <f t="shared" si="90"/>
        <v>0.93</v>
      </c>
      <c r="N31" s="35">
        <f t="shared" si="90"/>
        <v>1.05</v>
      </c>
      <c r="O31" s="35">
        <f t="shared" si="90"/>
        <v>1.1820000000000002</v>
      </c>
      <c r="P31" s="35">
        <f t="shared" si="90"/>
        <v>1.3250000000000002</v>
      </c>
      <c r="Q31" s="35">
        <f t="shared" si="90"/>
        <v>1.4575</v>
      </c>
      <c r="R31" s="35">
        <f t="shared" si="90"/>
        <v>1.7410000000000001</v>
      </c>
      <c r="S31" s="36">
        <f t="shared" si="90"/>
        <v>2.0219999999999998</v>
      </c>
      <c r="T31" s="34">
        <f t="shared" si="90"/>
        <v>0.76500000000000001</v>
      </c>
      <c r="U31" s="35">
        <f t="shared" si="90"/>
        <v>0.82000000000000006</v>
      </c>
      <c r="V31" s="35">
        <f t="shared" si="90"/>
        <v>0.93</v>
      </c>
      <c r="W31" s="35">
        <f t="shared" si="90"/>
        <v>1.05</v>
      </c>
      <c r="X31" s="35">
        <f t="shared" si="90"/>
        <v>1.1820000000000002</v>
      </c>
      <c r="Y31" s="35">
        <f t="shared" si="90"/>
        <v>1.3250000000000002</v>
      </c>
      <c r="Z31" s="35">
        <f t="shared" si="90"/>
        <v>1.4575</v>
      </c>
      <c r="AA31" s="35">
        <f t="shared" si="90"/>
        <v>1.7410000000000001</v>
      </c>
      <c r="AB31" s="36">
        <f t="shared" si="90"/>
        <v>2.0219999999999998</v>
      </c>
      <c r="AC31" s="34">
        <f t="shared" si="90"/>
        <v>0.76500000000000001</v>
      </c>
      <c r="AD31" s="35">
        <f t="shared" si="90"/>
        <v>0.82000000000000006</v>
      </c>
      <c r="AE31" s="35">
        <f t="shared" si="90"/>
        <v>0.93</v>
      </c>
      <c r="AF31" s="35">
        <f t="shared" si="90"/>
        <v>1.05</v>
      </c>
      <c r="AG31" s="35">
        <f t="shared" si="90"/>
        <v>1.1820000000000002</v>
      </c>
      <c r="AH31" s="35">
        <f t="shared" si="90"/>
        <v>1.3250000000000002</v>
      </c>
      <c r="AI31" s="35">
        <f t="shared" si="90"/>
        <v>1.4575</v>
      </c>
      <c r="AJ31" s="35">
        <f t="shared" si="90"/>
        <v>1.7410000000000001</v>
      </c>
      <c r="AK31" s="36">
        <f t="shared" si="90"/>
        <v>2.0219999999999998</v>
      </c>
      <c r="AL31" s="38" t="s">
        <v>1</v>
      </c>
    </row>
    <row r="32" spans="1:38" ht="18.75" customHeight="1" x14ac:dyDescent="0.2">
      <c r="A32" s="26" t="s">
        <v>30</v>
      </c>
      <c r="B32" s="48" t="str">
        <f t="shared" ref="B32:J32" si="91">IF($H$9&lt;$A$45,"nein","ja")</f>
        <v>nein</v>
      </c>
      <c r="C32" s="49" t="str">
        <f t="shared" si="91"/>
        <v>nein</v>
      </c>
      <c r="D32" s="49" t="str">
        <f t="shared" si="91"/>
        <v>nein</v>
      </c>
      <c r="E32" s="49" t="str">
        <f t="shared" si="91"/>
        <v>nein</v>
      </c>
      <c r="F32" s="49" t="str">
        <f t="shared" si="91"/>
        <v>nein</v>
      </c>
      <c r="G32" s="49" t="str">
        <f t="shared" si="91"/>
        <v>nein</v>
      </c>
      <c r="H32" s="49" t="str">
        <f t="shared" si="91"/>
        <v>nein</v>
      </c>
      <c r="I32" s="49" t="str">
        <f t="shared" si="91"/>
        <v>nein</v>
      </c>
      <c r="J32" s="50" t="str">
        <f t="shared" si="91"/>
        <v>nein</v>
      </c>
      <c r="K32" s="48" t="str">
        <f t="shared" ref="K32:S32" si="92">IF($Q$9&lt;$A$45,"nein","ja")</f>
        <v>nein</v>
      </c>
      <c r="L32" s="49" t="str">
        <f t="shared" si="92"/>
        <v>nein</v>
      </c>
      <c r="M32" s="49" t="str">
        <f t="shared" si="92"/>
        <v>nein</v>
      </c>
      <c r="N32" s="49" t="str">
        <f t="shared" si="92"/>
        <v>nein</v>
      </c>
      <c r="O32" s="49" t="str">
        <f t="shared" si="92"/>
        <v>nein</v>
      </c>
      <c r="P32" s="49" t="str">
        <f t="shared" si="92"/>
        <v>nein</v>
      </c>
      <c r="Q32" s="49" t="str">
        <f t="shared" si="92"/>
        <v>nein</v>
      </c>
      <c r="R32" s="49" t="str">
        <f t="shared" si="92"/>
        <v>nein</v>
      </c>
      <c r="S32" s="50" t="str">
        <f t="shared" si="92"/>
        <v>nein</v>
      </c>
      <c r="T32" s="48" t="str">
        <f t="shared" ref="T32:AB32" si="93">IF($Z$9&lt;$A$45,"nein","ja")</f>
        <v>ja</v>
      </c>
      <c r="U32" s="49" t="str">
        <f t="shared" si="93"/>
        <v>ja</v>
      </c>
      <c r="V32" s="49" t="str">
        <f t="shared" si="93"/>
        <v>ja</v>
      </c>
      <c r="W32" s="49" t="str">
        <f t="shared" si="93"/>
        <v>ja</v>
      </c>
      <c r="X32" s="49" t="str">
        <f t="shared" si="93"/>
        <v>ja</v>
      </c>
      <c r="Y32" s="49" t="str">
        <f t="shared" si="93"/>
        <v>ja</v>
      </c>
      <c r="Z32" s="49" t="str">
        <f t="shared" si="93"/>
        <v>ja</v>
      </c>
      <c r="AA32" s="49" t="str">
        <f t="shared" si="93"/>
        <v>ja</v>
      </c>
      <c r="AB32" s="50" t="str">
        <f t="shared" si="93"/>
        <v>ja</v>
      </c>
      <c r="AC32" s="48" t="str">
        <f t="shared" ref="AC32:AK32" si="94">IF($AC$9&lt;$A$45,"nein","ja")</f>
        <v>ja</v>
      </c>
      <c r="AD32" s="49" t="str">
        <f t="shared" si="94"/>
        <v>ja</v>
      </c>
      <c r="AE32" s="49" t="str">
        <f t="shared" si="94"/>
        <v>ja</v>
      </c>
      <c r="AF32" s="49" t="str">
        <f t="shared" si="94"/>
        <v>ja</v>
      </c>
      <c r="AG32" s="49" t="str">
        <f t="shared" si="94"/>
        <v>ja</v>
      </c>
      <c r="AH32" s="49" t="str">
        <f t="shared" si="94"/>
        <v>ja</v>
      </c>
      <c r="AI32" s="49" t="str">
        <f t="shared" si="94"/>
        <v>ja</v>
      </c>
      <c r="AJ32" s="49" t="str">
        <f t="shared" si="94"/>
        <v>ja</v>
      </c>
      <c r="AK32" s="50" t="str">
        <f t="shared" si="94"/>
        <v>ja</v>
      </c>
      <c r="AL32" s="51" t="s">
        <v>16</v>
      </c>
    </row>
    <row r="33" spans="1:38" ht="18.75" customHeight="1" x14ac:dyDescent="0.2">
      <c r="A33" s="43" t="s">
        <v>41</v>
      </c>
      <c r="B33" s="48" t="str">
        <f t="shared" ref="B33:AK33" si="95">IF(B32="nein","--",IF(B31&gt;$A$44,"ja","nein"))</f>
        <v>--</v>
      </c>
      <c r="C33" s="49" t="str">
        <f t="shared" si="95"/>
        <v>--</v>
      </c>
      <c r="D33" s="49" t="str">
        <f t="shared" si="95"/>
        <v>--</v>
      </c>
      <c r="E33" s="49" t="str">
        <f t="shared" si="95"/>
        <v>--</v>
      </c>
      <c r="F33" s="49" t="str">
        <f t="shared" si="95"/>
        <v>--</v>
      </c>
      <c r="G33" s="49" t="str">
        <f t="shared" si="95"/>
        <v>--</v>
      </c>
      <c r="H33" s="49" t="str">
        <f t="shared" si="95"/>
        <v>--</v>
      </c>
      <c r="I33" s="49" t="str">
        <f t="shared" si="95"/>
        <v>--</v>
      </c>
      <c r="J33" s="50" t="str">
        <f t="shared" si="95"/>
        <v>--</v>
      </c>
      <c r="K33" s="48" t="str">
        <f t="shared" si="95"/>
        <v>--</v>
      </c>
      <c r="L33" s="49" t="str">
        <f t="shared" si="95"/>
        <v>--</v>
      </c>
      <c r="M33" s="49" t="str">
        <f t="shared" si="95"/>
        <v>--</v>
      </c>
      <c r="N33" s="49" t="str">
        <f t="shared" si="95"/>
        <v>--</v>
      </c>
      <c r="O33" s="49" t="str">
        <f t="shared" si="95"/>
        <v>--</v>
      </c>
      <c r="P33" s="49" t="str">
        <f t="shared" si="95"/>
        <v>--</v>
      </c>
      <c r="Q33" s="49" t="str">
        <f t="shared" si="95"/>
        <v>--</v>
      </c>
      <c r="R33" s="49" t="str">
        <f t="shared" si="95"/>
        <v>--</v>
      </c>
      <c r="S33" s="50" t="str">
        <f t="shared" si="95"/>
        <v>--</v>
      </c>
      <c r="T33" s="48" t="str">
        <f t="shared" si="95"/>
        <v>nein</v>
      </c>
      <c r="U33" s="49" t="str">
        <f t="shared" si="95"/>
        <v>ja</v>
      </c>
      <c r="V33" s="49" t="str">
        <f t="shared" si="95"/>
        <v>ja</v>
      </c>
      <c r="W33" s="49" t="str">
        <f t="shared" si="95"/>
        <v>ja</v>
      </c>
      <c r="X33" s="49" t="str">
        <f t="shared" si="95"/>
        <v>ja</v>
      </c>
      <c r="Y33" s="49" t="str">
        <f t="shared" si="95"/>
        <v>ja</v>
      </c>
      <c r="Z33" s="49" t="str">
        <f t="shared" si="95"/>
        <v>ja</v>
      </c>
      <c r="AA33" s="49" t="str">
        <f t="shared" si="95"/>
        <v>ja</v>
      </c>
      <c r="AB33" s="50" t="str">
        <f t="shared" si="95"/>
        <v>ja</v>
      </c>
      <c r="AC33" s="48" t="str">
        <f t="shared" si="95"/>
        <v>nein</v>
      </c>
      <c r="AD33" s="49" t="str">
        <f t="shared" si="95"/>
        <v>ja</v>
      </c>
      <c r="AE33" s="49" t="str">
        <f t="shared" si="95"/>
        <v>ja</v>
      </c>
      <c r="AF33" s="49" t="str">
        <f t="shared" si="95"/>
        <v>ja</v>
      </c>
      <c r="AG33" s="49" t="str">
        <f t="shared" si="95"/>
        <v>ja</v>
      </c>
      <c r="AH33" s="49" t="str">
        <f t="shared" si="95"/>
        <v>ja</v>
      </c>
      <c r="AI33" s="49" t="str">
        <f t="shared" si="95"/>
        <v>ja</v>
      </c>
      <c r="AJ33" s="49" t="str">
        <f t="shared" si="95"/>
        <v>ja</v>
      </c>
      <c r="AK33" s="50" t="str">
        <f t="shared" si="95"/>
        <v>ja</v>
      </c>
      <c r="AL33" s="51" t="s">
        <v>16</v>
      </c>
    </row>
    <row r="34" spans="1:38" ht="18.75" customHeight="1" x14ac:dyDescent="0.2">
      <c r="A34" s="43" t="s">
        <v>31</v>
      </c>
      <c r="B34" s="52" t="str">
        <f>$A48</f>
        <v>nein</v>
      </c>
      <c r="C34" s="53" t="str">
        <f t="shared" ref="C34:AK34" si="96">$A48</f>
        <v>nein</v>
      </c>
      <c r="D34" s="53" t="str">
        <f t="shared" si="96"/>
        <v>nein</v>
      </c>
      <c r="E34" s="53" t="str">
        <f t="shared" si="96"/>
        <v>nein</v>
      </c>
      <c r="F34" s="53" t="str">
        <f t="shared" si="96"/>
        <v>nein</v>
      </c>
      <c r="G34" s="53" t="str">
        <f t="shared" si="96"/>
        <v>nein</v>
      </c>
      <c r="H34" s="53" t="str">
        <f t="shared" si="96"/>
        <v>nein</v>
      </c>
      <c r="I34" s="53" t="str">
        <f t="shared" si="96"/>
        <v>nein</v>
      </c>
      <c r="J34" s="54" t="str">
        <f t="shared" si="96"/>
        <v>nein</v>
      </c>
      <c r="K34" s="52" t="str">
        <f t="shared" si="96"/>
        <v>nein</v>
      </c>
      <c r="L34" s="53" t="str">
        <f t="shared" si="96"/>
        <v>nein</v>
      </c>
      <c r="M34" s="53" t="str">
        <f t="shared" si="96"/>
        <v>nein</v>
      </c>
      <c r="N34" s="53" t="str">
        <f t="shared" si="96"/>
        <v>nein</v>
      </c>
      <c r="O34" s="53" t="str">
        <f t="shared" si="96"/>
        <v>nein</v>
      </c>
      <c r="P34" s="53" t="str">
        <f t="shared" si="96"/>
        <v>nein</v>
      </c>
      <c r="Q34" s="53" t="str">
        <f t="shared" si="96"/>
        <v>nein</v>
      </c>
      <c r="R34" s="53" t="str">
        <f t="shared" si="96"/>
        <v>nein</v>
      </c>
      <c r="S34" s="54" t="str">
        <f t="shared" si="96"/>
        <v>nein</v>
      </c>
      <c r="T34" s="52" t="str">
        <f t="shared" si="96"/>
        <v>nein</v>
      </c>
      <c r="U34" s="53" t="str">
        <f t="shared" si="96"/>
        <v>nein</v>
      </c>
      <c r="V34" s="55" t="str">
        <f t="shared" si="96"/>
        <v>nein</v>
      </c>
      <c r="W34" s="55" t="str">
        <f t="shared" si="96"/>
        <v>nein</v>
      </c>
      <c r="X34" s="55" t="str">
        <f t="shared" si="96"/>
        <v>nein</v>
      </c>
      <c r="Y34" s="55" t="str">
        <f t="shared" si="96"/>
        <v>nein</v>
      </c>
      <c r="Z34" s="55" t="str">
        <f t="shared" si="96"/>
        <v>nein</v>
      </c>
      <c r="AA34" s="55" t="str">
        <f t="shared" si="96"/>
        <v>nein</v>
      </c>
      <c r="AB34" s="56" t="str">
        <f t="shared" si="96"/>
        <v>nein</v>
      </c>
      <c r="AC34" s="52" t="str">
        <f t="shared" si="96"/>
        <v>nein</v>
      </c>
      <c r="AD34" s="53" t="str">
        <f t="shared" si="96"/>
        <v>nein</v>
      </c>
      <c r="AE34" s="55" t="str">
        <f t="shared" si="96"/>
        <v>nein</v>
      </c>
      <c r="AF34" s="55" t="str">
        <f t="shared" si="96"/>
        <v>nein</v>
      </c>
      <c r="AG34" s="55" t="str">
        <f t="shared" si="96"/>
        <v>nein</v>
      </c>
      <c r="AH34" s="55" t="str">
        <f t="shared" si="96"/>
        <v>nein</v>
      </c>
      <c r="AI34" s="55" t="str">
        <f t="shared" si="96"/>
        <v>nein</v>
      </c>
      <c r="AJ34" s="55" t="str">
        <f t="shared" si="96"/>
        <v>nein</v>
      </c>
      <c r="AK34" s="56" t="str">
        <f t="shared" si="96"/>
        <v>nein</v>
      </c>
      <c r="AL34" s="51" t="s">
        <v>16</v>
      </c>
    </row>
    <row r="35" spans="1:38" ht="18.75" customHeight="1" x14ac:dyDescent="0.2">
      <c r="A35" s="19" t="s">
        <v>18</v>
      </c>
      <c r="B35" s="34">
        <f t="shared" ref="B35:AK35" si="97">B31*B28</f>
        <v>0.6885</v>
      </c>
      <c r="C35" s="35">
        <f t="shared" si="97"/>
        <v>0.77900000000000003</v>
      </c>
      <c r="D35" s="35">
        <f t="shared" si="97"/>
        <v>1.2555000000000001</v>
      </c>
      <c r="E35" s="35">
        <f t="shared" si="97"/>
        <v>1.5225</v>
      </c>
      <c r="F35" s="35">
        <f t="shared" si="97"/>
        <v>1.8321000000000003</v>
      </c>
      <c r="G35" s="35">
        <f t="shared" si="97"/>
        <v>2.2525000000000004</v>
      </c>
      <c r="H35" s="35">
        <f t="shared" si="97"/>
        <v>2.76925</v>
      </c>
      <c r="I35" s="35">
        <f t="shared" si="97"/>
        <v>3.74315</v>
      </c>
      <c r="J35" s="36">
        <f t="shared" si="97"/>
        <v>4.8527999999999993</v>
      </c>
      <c r="K35" s="34">
        <f t="shared" si="97"/>
        <v>0.76500000000000001</v>
      </c>
      <c r="L35" s="35">
        <f t="shared" si="97"/>
        <v>0.8610000000000001</v>
      </c>
      <c r="M35" s="35">
        <f t="shared" si="97"/>
        <v>1.2555000000000001</v>
      </c>
      <c r="N35" s="35">
        <f t="shared" si="97"/>
        <v>1.5225</v>
      </c>
      <c r="O35" s="35">
        <f t="shared" si="97"/>
        <v>1.8321000000000003</v>
      </c>
      <c r="P35" s="35">
        <f t="shared" si="97"/>
        <v>2.2525000000000004</v>
      </c>
      <c r="Q35" s="35">
        <f t="shared" si="97"/>
        <v>2.76925</v>
      </c>
      <c r="R35" s="35">
        <f t="shared" si="97"/>
        <v>3.74315</v>
      </c>
      <c r="S35" s="36">
        <f t="shared" si="97"/>
        <v>4.8527999999999993</v>
      </c>
      <c r="T35" s="34">
        <f t="shared" si="97"/>
        <v>0.99450000000000005</v>
      </c>
      <c r="U35" s="35">
        <f t="shared" si="97"/>
        <v>1.1070000000000002</v>
      </c>
      <c r="V35" s="35">
        <f t="shared" si="97"/>
        <v>1.6275000000000002</v>
      </c>
      <c r="W35" s="35">
        <f t="shared" si="97"/>
        <v>1.9425000000000001</v>
      </c>
      <c r="X35" s="35">
        <f t="shared" si="97"/>
        <v>2.3049000000000004</v>
      </c>
      <c r="Y35" s="35">
        <f t="shared" si="97"/>
        <v>2.7825000000000006</v>
      </c>
      <c r="Z35" s="35">
        <f t="shared" si="97"/>
        <v>3.3522499999999997</v>
      </c>
      <c r="AA35" s="35">
        <f t="shared" si="97"/>
        <v>4.4395499999999997</v>
      </c>
      <c r="AB35" s="36">
        <f t="shared" si="97"/>
        <v>5.6615999999999991</v>
      </c>
      <c r="AC35" s="34">
        <f t="shared" si="97"/>
        <v>0.99450000000000005</v>
      </c>
      <c r="AD35" s="35">
        <f t="shared" si="97"/>
        <v>1.1070000000000002</v>
      </c>
      <c r="AE35" s="35">
        <f t="shared" si="97"/>
        <v>1.6275000000000002</v>
      </c>
      <c r="AF35" s="35">
        <f t="shared" si="97"/>
        <v>1.9425000000000001</v>
      </c>
      <c r="AG35" s="35">
        <f t="shared" si="97"/>
        <v>2.3049000000000004</v>
      </c>
      <c r="AH35" s="35">
        <f t="shared" si="97"/>
        <v>2.7825000000000006</v>
      </c>
      <c r="AI35" s="35">
        <f t="shared" si="97"/>
        <v>3.3522499999999997</v>
      </c>
      <c r="AJ35" s="35">
        <f t="shared" si="97"/>
        <v>4.4395499999999997</v>
      </c>
      <c r="AK35" s="36">
        <f t="shared" si="97"/>
        <v>5.6615999999999991</v>
      </c>
      <c r="AL35" s="18" t="s">
        <v>19</v>
      </c>
    </row>
    <row r="36" spans="1:38" ht="18.75" customHeight="1" x14ac:dyDescent="0.2">
      <c r="A36" s="26" t="s">
        <v>36</v>
      </c>
      <c r="B36" s="34">
        <f t="shared" ref="B36:AK36" si="98">B28*B13</f>
        <v>0</v>
      </c>
      <c r="C36" s="35">
        <f t="shared" si="98"/>
        <v>0</v>
      </c>
      <c r="D36" s="35">
        <f t="shared" si="98"/>
        <v>0</v>
      </c>
      <c r="E36" s="35">
        <f t="shared" si="98"/>
        <v>0</v>
      </c>
      <c r="F36" s="35">
        <f t="shared" si="98"/>
        <v>0</v>
      </c>
      <c r="G36" s="35">
        <f t="shared" si="98"/>
        <v>0</v>
      </c>
      <c r="H36" s="35">
        <f t="shared" si="98"/>
        <v>0</v>
      </c>
      <c r="I36" s="35">
        <f t="shared" si="98"/>
        <v>0</v>
      </c>
      <c r="J36" s="36">
        <f t="shared" si="98"/>
        <v>0</v>
      </c>
      <c r="K36" s="34">
        <f t="shared" si="98"/>
        <v>0</v>
      </c>
      <c r="L36" s="35">
        <f t="shared" si="98"/>
        <v>0</v>
      </c>
      <c r="M36" s="35">
        <f t="shared" si="98"/>
        <v>0</v>
      </c>
      <c r="N36" s="35">
        <f t="shared" si="98"/>
        <v>0</v>
      </c>
      <c r="O36" s="35">
        <f t="shared" si="98"/>
        <v>0</v>
      </c>
      <c r="P36" s="35">
        <f t="shared" si="98"/>
        <v>0</v>
      </c>
      <c r="Q36" s="35">
        <f t="shared" si="98"/>
        <v>0</v>
      </c>
      <c r="R36" s="35">
        <f t="shared" si="98"/>
        <v>0</v>
      </c>
      <c r="S36" s="36">
        <f t="shared" si="98"/>
        <v>0</v>
      </c>
      <c r="T36" s="34">
        <f t="shared" si="98"/>
        <v>0</v>
      </c>
      <c r="U36" s="35">
        <f t="shared" si="98"/>
        <v>0</v>
      </c>
      <c r="V36" s="35">
        <f t="shared" si="98"/>
        <v>0</v>
      </c>
      <c r="W36" s="35">
        <f t="shared" si="98"/>
        <v>0</v>
      </c>
      <c r="X36" s="35">
        <f t="shared" si="98"/>
        <v>0</v>
      </c>
      <c r="Y36" s="35">
        <f t="shared" si="98"/>
        <v>0</v>
      </c>
      <c r="Z36" s="35">
        <f t="shared" si="98"/>
        <v>0</v>
      </c>
      <c r="AA36" s="35">
        <f t="shared" si="98"/>
        <v>0</v>
      </c>
      <c r="AB36" s="36">
        <f t="shared" si="98"/>
        <v>0</v>
      </c>
      <c r="AC36" s="34">
        <f t="shared" si="98"/>
        <v>0</v>
      </c>
      <c r="AD36" s="35">
        <f t="shared" si="98"/>
        <v>0</v>
      </c>
      <c r="AE36" s="35">
        <f t="shared" si="98"/>
        <v>0</v>
      </c>
      <c r="AF36" s="35">
        <f t="shared" si="98"/>
        <v>0</v>
      </c>
      <c r="AG36" s="35">
        <f t="shared" si="98"/>
        <v>0</v>
      </c>
      <c r="AH36" s="35">
        <f t="shared" si="98"/>
        <v>0</v>
      </c>
      <c r="AI36" s="35">
        <f t="shared" si="98"/>
        <v>0</v>
      </c>
      <c r="AJ36" s="35">
        <f t="shared" si="98"/>
        <v>0</v>
      </c>
      <c r="AK36" s="36">
        <f t="shared" si="98"/>
        <v>0</v>
      </c>
      <c r="AL36" s="18" t="s">
        <v>19</v>
      </c>
    </row>
    <row r="37" spans="1:38" ht="18.75" customHeight="1" x14ac:dyDescent="0.2">
      <c r="A37" s="26" t="s">
        <v>37</v>
      </c>
      <c r="B37" s="34">
        <f t="shared" ref="B37:AK37" si="99">IF(B32="nein",B28*B14,IF($A$44=0,(B28-2*$A$43)*B14,B28*B14))</f>
        <v>9.0000000000000011E-2</v>
      </c>
      <c r="C37" s="35">
        <f t="shared" si="99"/>
        <v>9.5000000000000001E-2</v>
      </c>
      <c r="D37" s="35">
        <f t="shared" si="99"/>
        <v>0.13500000000000001</v>
      </c>
      <c r="E37" s="35">
        <f t="shared" si="99"/>
        <v>0.14499999999999999</v>
      </c>
      <c r="F37" s="35">
        <f t="shared" si="99"/>
        <v>0.15500000000000003</v>
      </c>
      <c r="G37" s="35">
        <f t="shared" si="99"/>
        <v>0.17</v>
      </c>
      <c r="H37" s="35">
        <f t="shared" si="99"/>
        <v>0.19</v>
      </c>
      <c r="I37" s="35">
        <f t="shared" si="99"/>
        <v>0.215</v>
      </c>
      <c r="J37" s="36">
        <f t="shared" si="99"/>
        <v>0.24</v>
      </c>
      <c r="K37" s="34">
        <f t="shared" si="99"/>
        <v>0.1</v>
      </c>
      <c r="L37" s="35">
        <f t="shared" si="99"/>
        <v>0.10500000000000001</v>
      </c>
      <c r="M37" s="35">
        <f t="shared" si="99"/>
        <v>0.13500000000000001</v>
      </c>
      <c r="N37" s="35">
        <f t="shared" si="99"/>
        <v>0.14499999999999999</v>
      </c>
      <c r="O37" s="35">
        <f t="shared" si="99"/>
        <v>0.15500000000000003</v>
      </c>
      <c r="P37" s="35">
        <f t="shared" si="99"/>
        <v>0.17</v>
      </c>
      <c r="Q37" s="35">
        <f t="shared" si="99"/>
        <v>0.19</v>
      </c>
      <c r="R37" s="35">
        <f t="shared" si="99"/>
        <v>0.215</v>
      </c>
      <c r="S37" s="36">
        <f t="shared" si="99"/>
        <v>0.24</v>
      </c>
      <c r="T37" s="34">
        <f t="shared" si="99"/>
        <v>0.13</v>
      </c>
      <c r="U37" s="35">
        <f t="shared" si="99"/>
        <v>0.13500000000000001</v>
      </c>
      <c r="V37" s="35">
        <f t="shared" si="99"/>
        <v>0.17500000000000002</v>
      </c>
      <c r="W37" s="35">
        <f t="shared" si="99"/>
        <v>0.18500000000000003</v>
      </c>
      <c r="X37" s="35">
        <f t="shared" si="99"/>
        <v>0.19500000000000001</v>
      </c>
      <c r="Y37" s="35">
        <f t="shared" si="99"/>
        <v>0.21000000000000002</v>
      </c>
      <c r="Z37" s="35">
        <f t="shared" si="99"/>
        <v>0.22999999999999998</v>
      </c>
      <c r="AA37" s="35">
        <f t="shared" si="99"/>
        <v>0.255</v>
      </c>
      <c r="AB37" s="36">
        <f t="shared" si="99"/>
        <v>0.27999999999999997</v>
      </c>
      <c r="AC37" s="34">
        <f t="shared" si="99"/>
        <v>0.13</v>
      </c>
      <c r="AD37" s="35">
        <f t="shared" si="99"/>
        <v>0.13500000000000001</v>
      </c>
      <c r="AE37" s="35">
        <f t="shared" si="99"/>
        <v>0.17500000000000002</v>
      </c>
      <c r="AF37" s="35">
        <f t="shared" si="99"/>
        <v>0.18500000000000003</v>
      </c>
      <c r="AG37" s="35">
        <f t="shared" si="99"/>
        <v>0.19500000000000001</v>
      </c>
      <c r="AH37" s="35">
        <f t="shared" si="99"/>
        <v>0.21000000000000002</v>
      </c>
      <c r="AI37" s="35">
        <f t="shared" si="99"/>
        <v>0.22999999999999998</v>
      </c>
      <c r="AJ37" s="35">
        <f t="shared" si="99"/>
        <v>0.255</v>
      </c>
      <c r="AK37" s="36">
        <f t="shared" si="99"/>
        <v>0.27999999999999997</v>
      </c>
      <c r="AL37" s="18" t="s">
        <v>19</v>
      </c>
    </row>
    <row r="38" spans="1:38" ht="18.75" customHeight="1" thickBot="1" x14ac:dyDescent="0.25">
      <c r="A38" s="57" t="s">
        <v>38</v>
      </c>
      <c r="B38" s="58">
        <f t="shared" ref="B38:AK38" si="100">IF(B32="nein",B30*B28-(B11/1000/2)^2*PI(),IF(AND(B33="ja",B34="ja"),B30*B28-(B11/1000/2)^2*PI(),B30*B28-(B11/1000/2)^2*PI()-IF(B30-($A$44-B14-B13)&gt;0,2*(B30-($A$44-B14-B13))*$A$43,0)))</f>
        <v>0.47904093934724812</v>
      </c>
      <c r="C38" s="59">
        <f t="shared" si="100"/>
        <v>0.53194691556625406</v>
      </c>
      <c r="D38" s="59">
        <f t="shared" si="100"/>
        <v>0.89147789555330437</v>
      </c>
      <c r="E38" s="59">
        <f t="shared" si="100"/>
        <v>1.045669275964578</v>
      </c>
      <c r="F38" s="59">
        <f t="shared" si="100"/>
        <v>1.223454020821634</v>
      </c>
      <c r="G38" s="59">
        <f t="shared" si="100"/>
        <v>1.4742876622650161</v>
      </c>
      <c r="H38" s="59">
        <f t="shared" si="100"/>
        <v>1.7938518366025513</v>
      </c>
      <c r="I38" s="59">
        <f t="shared" si="100"/>
        <v>2.3205217839600829</v>
      </c>
      <c r="J38" s="60">
        <f t="shared" si="100"/>
        <v>2.8924638628942292</v>
      </c>
      <c r="K38" s="58">
        <f t="shared" si="100"/>
        <v>0.54554093934724812</v>
      </c>
      <c r="L38" s="59">
        <f t="shared" si="100"/>
        <v>0.60394691556625413</v>
      </c>
      <c r="M38" s="59">
        <f t="shared" si="100"/>
        <v>0.89147789555330437</v>
      </c>
      <c r="N38" s="59">
        <f t="shared" si="100"/>
        <v>1.045669275964578</v>
      </c>
      <c r="O38" s="59">
        <f t="shared" si="100"/>
        <v>1.223454020821634</v>
      </c>
      <c r="P38" s="59">
        <f t="shared" si="100"/>
        <v>1.4742876622650161</v>
      </c>
      <c r="Q38" s="59">
        <f t="shared" si="100"/>
        <v>1.7938518366025513</v>
      </c>
      <c r="R38" s="59">
        <f t="shared" si="100"/>
        <v>2.3205217839600829</v>
      </c>
      <c r="S38" s="60">
        <f t="shared" si="100"/>
        <v>2.8924638628942292</v>
      </c>
      <c r="T38" s="58">
        <f t="shared" si="100"/>
        <v>0.74504093934724813</v>
      </c>
      <c r="U38" s="59">
        <f t="shared" si="100"/>
        <v>0.81794691556625421</v>
      </c>
      <c r="V38" s="59">
        <f t="shared" si="100"/>
        <v>1.2104778955533042</v>
      </c>
      <c r="W38" s="59">
        <f t="shared" si="100"/>
        <v>1.4006692759645785</v>
      </c>
      <c r="X38" s="59">
        <f t="shared" si="100"/>
        <v>1.6180540208216339</v>
      </c>
      <c r="Y38" s="59">
        <f t="shared" si="100"/>
        <v>1.9117876622650163</v>
      </c>
      <c r="Z38" s="59">
        <f t="shared" si="100"/>
        <v>2.2711018366025515</v>
      </c>
      <c r="AA38" s="59">
        <f t="shared" si="100"/>
        <v>2.8828217839600834</v>
      </c>
      <c r="AB38" s="60">
        <f t="shared" si="100"/>
        <v>3.539063862894229</v>
      </c>
      <c r="AC38" s="58">
        <f t="shared" si="100"/>
        <v>0.74504093934724813</v>
      </c>
      <c r="AD38" s="59">
        <f t="shared" si="100"/>
        <v>0.81794691556625421</v>
      </c>
      <c r="AE38" s="59">
        <f t="shared" si="100"/>
        <v>1.2104778955533042</v>
      </c>
      <c r="AF38" s="59">
        <f t="shared" si="100"/>
        <v>1.4006692759645785</v>
      </c>
      <c r="AG38" s="59">
        <f t="shared" si="100"/>
        <v>1.6180540208216339</v>
      </c>
      <c r="AH38" s="59">
        <f t="shared" si="100"/>
        <v>1.9117876622650163</v>
      </c>
      <c r="AI38" s="59">
        <f t="shared" si="100"/>
        <v>2.2711018366025515</v>
      </c>
      <c r="AJ38" s="59">
        <f t="shared" si="100"/>
        <v>2.8828217839600834</v>
      </c>
      <c r="AK38" s="60">
        <f t="shared" si="100"/>
        <v>3.539063862894229</v>
      </c>
      <c r="AL38" s="18" t="s">
        <v>19</v>
      </c>
    </row>
    <row r="39" spans="1:38" ht="165" customHeight="1" x14ac:dyDescent="0.2">
      <c r="L39" s="5"/>
      <c r="M39" s="5"/>
    </row>
    <row r="40" spans="1:38" s="62" customFormat="1" ht="12" customHeight="1" x14ac:dyDescent="0.2">
      <c r="A40" s="148" t="s">
        <v>45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56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49" t="s">
        <v>90</v>
      </c>
    </row>
    <row r="41" spans="1:38" x14ac:dyDescent="0.2">
      <c r="L41" s="5"/>
      <c r="M41" s="5"/>
    </row>
    <row r="42" spans="1:38" hidden="1" x14ac:dyDescent="0.2">
      <c r="A42" s="63">
        <f>'Seite 1, Grabenskizzen'!$J$35</f>
        <v>0.15</v>
      </c>
      <c r="C42" s="5"/>
      <c r="L42" s="5"/>
      <c r="M42" s="5"/>
    </row>
    <row r="43" spans="1:38" hidden="1" x14ac:dyDescent="0.2">
      <c r="A43" s="63">
        <f>'Seite 1, Grabenskizzen'!$J$36</f>
        <v>0.05</v>
      </c>
      <c r="C43" s="5"/>
      <c r="L43" s="5"/>
      <c r="M43" s="5"/>
    </row>
    <row r="44" spans="1:38" hidden="1" x14ac:dyDescent="0.2">
      <c r="A44" s="63">
        <f>'Seite 1, Grabenskizzen'!$J$38</f>
        <v>0.8</v>
      </c>
      <c r="C44" s="5"/>
      <c r="L44" s="5"/>
      <c r="M44" s="5"/>
    </row>
    <row r="45" spans="1:38" hidden="1" x14ac:dyDescent="0.2">
      <c r="A45" s="63">
        <f>'Seite 1, Grabenskizzen'!$J$39</f>
        <v>1.4</v>
      </c>
      <c r="C45" s="5"/>
      <c r="L45" s="5"/>
      <c r="M45" s="5"/>
    </row>
    <row r="46" spans="1:38" hidden="1" x14ac:dyDescent="0.2">
      <c r="A46" s="63">
        <f>'Seite 1, Grabenskizzen'!$J$41</f>
        <v>0</v>
      </c>
      <c r="L46" s="5"/>
      <c r="M46" s="5"/>
    </row>
    <row r="47" spans="1:38" hidden="1" x14ac:dyDescent="0.2">
      <c r="A47" s="63">
        <f>'Seite 1, Grabenskizzen'!$J$42</f>
        <v>0.1</v>
      </c>
      <c r="L47" s="5"/>
      <c r="M47" s="5"/>
    </row>
    <row r="48" spans="1:38" hidden="1" x14ac:dyDescent="0.2">
      <c r="A48" s="64" t="str">
        <f>'Seite 1, Grabenskizzen'!$J$46</f>
        <v>nein</v>
      </c>
      <c r="L48" s="5"/>
      <c r="M48" s="5"/>
    </row>
    <row r="60" spans="3:3" x14ac:dyDescent="0.2">
      <c r="C60" s="5"/>
    </row>
    <row r="61" spans="3:3" x14ac:dyDescent="0.2">
      <c r="C61" s="5"/>
    </row>
    <row r="62" spans="3:3" x14ac:dyDescent="0.2">
      <c r="C62" s="5"/>
    </row>
    <row r="63" spans="3:3" x14ac:dyDescent="0.2">
      <c r="C63" s="5"/>
    </row>
  </sheetData>
  <sheetProtection algorithmName="SHA-512" hashValue="gUDJUAOq4kcz+RysHjlimU9LtcssV0OUuCqWP9rRM6oGM6jyVhtMl3x0pwFDk3YIHoPwyXU8bdH/GxFuYwJjlw==" saltValue="dU+iqktffl3+3XnXGFpqNw==" spinCount="100000" sheet="1" objects="1" scenarios="1" selectLockedCells="1"/>
  <mergeCells count="16">
    <mergeCell ref="AC8:AK8"/>
    <mergeCell ref="AI9:AK9"/>
    <mergeCell ref="W9:Y9"/>
    <mergeCell ref="Z9:AB9"/>
    <mergeCell ref="AC9:AE9"/>
    <mergeCell ref="AF9:AH9"/>
    <mergeCell ref="N9:P9"/>
    <mergeCell ref="Q9:S9"/>
    <mergeCell ref="T9:V9"/>
    <mergeCell ref="B8:J8"/>
    <mergeCell ref="K8:S8"/>
    <mergeCell ref="T8:AB8"/>
    <mergeCell ref="B9:D9"/>
    <mergeCell ref="E9:G9"/>
    <mergeCell ref="H9:J9"/>
    <mergeCell ref="K9:M9"/>
  </mergeCells>
  <phoneticPr fontId="3" type="noConversion"/>
  <conditionalFormatting sqref="B32:AK33">
    <cfRule type="cellIs" dxfId="5" priority="1" stopIfTrue="1" operator="equal">
      <formula>"--"</formula>
    </cfRule>
    <cfRule type="cellIs" dxfId="4" priority="2" stopIfTrue="1" operator="equal">
      <formula>"nein"</formula>
    </cfRule>
    <cfRule type="cellIs" dxfId="3" priority="3" stopIfTrue="1" operator="equal">
      <formula>"ja"</formula>
    </cfRule>
  </conditionalFormatting>
  <pageMargins left="0.78740157480314965" right="0.39370078740157483" top="0.15748031496062992" bottom="0.19685039370078741" header="0" footer="0.19685039370078741"/>
  <pageSetup paperSize="8" orientation="landscape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AL60"/>
  <sheetViews>
    <sheetView zoomScale="75" zoomScaleNormal="75" workbookViewId="0">
      <selection activeCell="A8" sqref="A8"/>
    </sheetView>
  </sheetViews>
  <sheetFormatPr baseColWidth="10" defaultColWidth="12.5703125" defaultRowHeight="14.25" x14ac:dyDescent="0.2"/>
  <cols>
    <col min="1" max="1" width="18" style="5" customWidth="1"/>
    <col min="2" max="13" width="4.85546875" style="16" customWidth="1"/>
    <col min="14" max="37" width="4.85546875" style="5" customWidth="1"/>
    <col min="38" max="38" width="7.5703125" style="5" customWidth="1"/>
    <col min="39" max="16384" width="12.5703125" style="5"/>
  </cols>
  <sheetData>
    <row r="1" spans="1:38" s="62" customFormat="1" ht="15" customHeight="1" x14ac:dyDescent="0.2"/>
    <row r="2" spans="1:38" s="62" customFormat="1" ht="12" customHeight="1" x14ac:dyDescent="0.2">
      <c r="A2" s="151" t="s">
        <v>42</v>
      </c>
      <c r="B2" s="151"/>
    </row>
    <row r="3" spans="1:38" ht="12" customHeight="1" x14ac:dyDescent="0.3">
      <c r="A3" s="152" t="s">
        <v>43</v>
      </c>
      <c r="B3" s="152"/>
      <c r="C3" s="3"/>
      <c r="D3" s="3"/>
      <c r="E3" s="4"/>
      <c r="F3" s="4"/>
      <c r="G3" s="4"/>
      <c r="H3" s="4"/>
      <c r="I3" s="5"/>
      <c r="J3" s="5"/>
      <c r="K3" s="5"/>
      <c r="L3" s="5"/>
      <c r="M3" s="5"/>
    </row>
    <row r="4" spans="1:38" ht="3.95" customHeight="1" x14ac:dyDescent="0.3">
      <c r="A4" s="150"/>
      <c r="B4" s="150"/>
      <c r="C4" s="6"/>
      <c r="D4" s="10"/>
      <c r="E4" s="7"/>
      <c r="F4" s="8"/>
      <c r="G4" s="9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spans="1:38" ht="18" customHeight="1" x14ac:dyDescent="0.3">
      <c r="A5" s="11"/>
      <c r="B5" s="12"/>
      <c r="C5" s="12"/>
      <c r="D5" s="13"/>
      <c r="E5" s="14"/>
      <c r="F5" s="4"/>
      <c r="G5" s="13"/>
      <c r="H5" s="13"/>
      <c r="I5" s="13"/>
      <c r="J5" s="14"/>
      <c r="K5" s="14"/>
      <c r="L5" s="13"/>
      <c r="M5" s="13"/>
      <c r="N5" s="13"/>
      <c r="O5" s="13"/>
      <c r="P5" s="7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8" ht="18" customHeight="1" x14ac:dyDescent="0.3">
      <c r="A6" s="15" t="s">
        <v>53</v>
      </c>
      <c r="B6" s="12"/>
      <c r="C6" s="12"/>
      <c r="D6" s="13"/>
      <c r="E6" s="14"/>
      <c r="F6" s="4"/>
      <c r="G6" s="13"/>
      <c r="H6" s="13"/>
      <c r="I6" s="14"/>
      <c r="J6" s="14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8" ht="18" customHeight="1" thickBot="1" x14ac:dyDescent="0.25">
      <c r="M7" s="5"/>
    </row>
    <row r="8" spans="1:38" ht="18.75" customHeight="1" thickBot="1" x14ac:dyDescent="0.25">
      <c r="A8" s="17" t="s">
        <v>25</v>
      </c>
      <c r="B8" s="203" t="s">
        <v>21</v>
      </c>
      <c r="C8" s="204"/>
      <c r="D8" s="204"/>
      <c r="E8" s="204"/>
      <c r="F8" s="204"/>
      <c r="G8" s="204"/>
      <c r="H8" s="204"/>
      <c r="I8" s="204"/>
      <c r="J8" s="205"/>
      <c r="K8" s="203" t="s">
        <v>21</v>
      </c>
      <c r="L8" s="204"/>
      <c r="M8" s="204"/>
      <c r="N8" s="204"/>
      <c r="O8" s="204"/>
      <c r="P8" s="204"/>
      <c r="Q8" s="204"/>
      <c r="R8" s="204"/>
      <c r="S8" s="205"/>
      <c r="T8" s="203" t="s">
        <v>21</v>
      </c>
      <c r="U8" s="204"/>
      <c r="V8" s="204"/>
      <c r="W8" s="204"/>
      <c r="X8" s="204"/>
      <c r="Y8" s="204"/>
      <c r="Z8" s="204"/>
      <c r="AA8" s="204"/>
      <c r="AB8" s="205"/>
      <c r="AC8" s="203" t="s">
        <v>21</v>
      </c>
      <c r="AD8" s="204"/>
      <c r="AE8" s="204"/>
      <c r="AF8" s="204"/>
      <c r="AG8" s="204"/>
      <c r="AH8" s="204"/>
      <c r="AI8" s="204"/>
      <c r="AJ8" s="204"/>
      <c r="AK8" s="205"/>
      <c r="AL8" s="18"/>
    </row>
    <row r="9" spans="1:38" ht="18.75" customHeight="1" thickBot="1" x14ac:dyDescent="0.25">
      <c r="A9" s="19" t="s">
        <v>6</v>
      </c>
      <c r="B9" s="201">
        <v>0</v>
      </c>
      <c r="C9" s="199"/>
      <c r="D9" s="199"/>
      <c r="E9" s="199" t="s">
        <v>7</v>
      </c>
      <c r="F9" s="199"/>
      <c r="G9" s="199"/>
      <c r="H9" s="199">
        <v>0.99990000000000001</v>
      </c>
      <c r="I9" s="199"/>
      <c r="J9" s="200"/>
      <c r="K9" s="201">
        <v>1</v>
      </c>
      <c r="L9" s="199"/>
      <c r="M9" s="199"/>
      <c r="N9" s="199" t="s">
        <v>7</v>
      </c>
      <c r="O9" s="199"/>
      <c r="P9" s="199"/>
      <c r="Q9" s="199">
        <v>1.3998999999999999</v>
      </c>
      <c r="R9" s="199"/>
      <c r="S9" s="200"/>
      <c r="T9" s="201">
        <v>1.4</v>
      </c>
      <c r="U9" s="199"/>
      <c r="V9" s="199"/>
      <c r="W9" s="199" t="s">
        <v>7</v>
      </c>
      <c r="X9" s="199"/>
      <c r="Y9" s="199"/>
      <c r="Z9" s="199">
        <v>3.9998999999999998</v>
      </c>
      <c r="AA9" s="199"/>
      <c r="AB9" s="200"/>
      <c r="AC9" s="201">
        <v>4</v>
      </c>
      <c r="AD9" s="199"/>
      <c r="AE9" s="199"/>
      <c r="AF9" s="199" t="s">
        <v>22</v>
      </c>
      <c r="AG9" s="199"/>
      <c r="AH9" s="199"/>
      <c r="AI9" s="199"/>
      <c r="AJ9" s="199"/>
      <c r="AK9" s="200"/>
      <c r="AL9" s="18"/>
    </row>
    <row r="10" spans="1:38" ht="18.75" customHeight="1" x14ac:dyDescent="0.2">
      <c r="A10" s="19" t="s">
        <v>9</v>
      </c>
      <c r="B10" s="20">
        <v>250</v>
      </c>
      <c r="C10" s="21">
        <v>300</v>
      </c>
      <c r="D10" s="21">
        <v>400</v>
      </c>
      <c r="E10" s="21">
        <v>500</v>
      </c>
      <c r="F10" s="21">
        <v>600</v>
      </c>
      <c r="G10" s="21">
        <v>700</v>
      </c>
      <c r="H10" s="21">
        <v>800</v>
      </c>
      <c r="I10" s="21">
        <v>1000</v>
      </c>
      <c r="J10" s="22">
        <v>1200</v>
      </c>
      <c r="K10" s="20">
        <v>250</v>
      </c>
      <c r="L10" s="21">
        <v>300</v>
      </c>
      <c r="M10" s="21">
        <v>400</v>
      </c>
      <c r="N10" s="21">
        <v>500</v>
      </c>
      <c r="O10" s="21">
        <v>600</v>
      </c>
      <c r="P10" s="21">
        <v>700</v>
      </c>
      <c r="Q10" s="21">
        <v>800</v>
      </c>
      <c r="R10" s="21">
        <v>1000</v>
      </c>
      <c r="S10" s="22">
        <v>1200</v>
      </c>
      <c r="T10" s="20">
        <v>250</v>
      </c>
      <c r="U10" s="21">
        <v>300</v>
      </c>
      <c r="V10" s="21">
        <v>400</v>
      </c>
      <c r="W10" s="21">
        <v>500</v>
      </c>
      <c r="X10" s="21">
        <v>600</v>
      </c>
      <c r="Y10" s="21">
        <v>700</v>
      </c>
      <c r="Z10" s="21">
        <v>800</v>
      </c>
      <c r="AA10" s="21">
        <v>1000</v>
      </c>
      <c r="AB10" s="22">
        <v>1200</v>
      </c>
      <c r="AC10" s="20">
        <v>250</v>
      </c>
      <c r="AD10" s="21">
        <v>300</v>
      </c>
      <c r="AE10" s="21">
        <v>400</v>
      </c>
      <c r="AF10" s="21">
        <v>500</v>
      </c>
      <c r="AG10" s="21">
        <v>600</v>
      </c>
      <c r="AH10" s="21">
        <v>700</v>
      </c>
      <c r="AI10" s="21">
        <v>800</v>
      </c>
      <c r="AJ10" s="21">
        <v>1000</v>
      </c>
      <c r="AK10" s="22">
        <v>1200</v>
      </c>
      <c r="AL10" s="18" t="s">
        <v>10</v>
      </c>
    </row>
    <row r="11" spans="1:38" ht="18.75" customHeight="1" x14ac:dyDescent="0.2">
      <c r="A11" s="19" t="s">
        <v>11</v>
      </c>
      <c r="B11" s="23">
        <v>390</v>
      </c>
      <c r="C11" s="24">
        <v>440</v>
      </c>
      <c r="D11" s="24">
        <v>540</v>
      </c>
      <c r="E11" s="24">
        <v>650</v>
      </c>
      <c r="F11" s="24">
        <v>760</v>
      </c>
      <c r="G11" s="24">
        <v>880</v>
      </c>
      <c r="H11" s="24">
        <v>1000</v>
      </c>
      <c r="I11" s="24">
        <v>1240</v>
      </c>
      <c r="J11" s="25">
        <v>1480</v>
      </c>
      <c r="K11" s="23">
        <v>390</v>
      </c>
      <c r="L11" s="24">
        <v>440</v>
      </c>
      <c r="M11" s="24">
        <v>540</v>
      </c>
      <c r="N11" s="24">
        <v>650</v>
      </c>
      <c r="O11" s="24">
        <v>760</v>
      </c>
      <c r="P11" s="24">
        <v>880</v>
      </c>
      <c r="Q11" s="24">
        <v>1000</v>
      </c>
      <c r="R11" s="24">
        <v>1240</v>
      </c>
      <c r="S11" s="25">
        <v>1480</v>
      </c>
      <c r="T11" s="23">
        <v>390</v>
      </c>
      <c r="U11" s="24">
        <v>440</v>
      </c>
      <c r="V11" s="24">
        <v>540</v>
      </c>
      <c r="W11" s="24">
        <v>650</v>
      </c>
      <c r="X11" s="24">
        <v>760</v>
      </c>
      <c r="Y11" s="24">
        <v>880</v>
      </c>
      <c r="Z11" s="24">
        <v>1000</v>
      </c>
      <c r="AA11" s="24">
        <v>1240</v>
      </c>
      <c r="AB11" s="25">
        <v>1480</v>
      </c>
      <c r="AC11" s="23">
        <v>390</v>
      </c>
      <c r="AD11" s="24">
        <v>440</v>
      </c>
      <c r="AE11" s="24">
        <v>540</v>
      </c>
      <c r="AF11" s="24">
        <v>650</v>
      </c>
      <c r="AG11" s="24">
        <v>760</v>
      </c>
      <c r="AH11" s="24">
        <v>880</v>
      </c>
      <c r="AI11" s="24">
        <v>1000</v>
      </c>
      <c r="AJ11" s="24">
        <v>1240</v>
      </c>
      <c r="AK11" s="25">
        <v>1480</v>
      </c>
      <c r="AL11" s="18" t="s">
        <v>10</v>
      </c>
    </row>
    <row r="12" spans="1:38" ht="18.75" customHeight="1" x14ac:dyDescent="0.2">
      <c r="A12" s="26" t="s">
        <v>27</v>
      </c>
      <c r="B12" s="23">
        <v>460</v>
      </c>
      <c r="C12" s="24">
        <v>520</v>
      </c>
      <c r="D12" s="24">
        <v>635</v>
      </c>
      <c r="E12" s="24">
        <v>748</v>
      </c>
      <c r="F12" s="24">
        <v>884</v>
      </c>
      <c r="G12" s="24">
        <v>1030</v>
      </c>
      <c r="H12" s="24">
        <v>1155</v>
      </c>
      <c r="I12" s="24">
        <v>1442</v>
      </c>
      <c r="J12" s="25">
        <v>1724</v>
      </c>
      <c r="K12" s="23">
        <v>460</v>
      </c>
      <c r="L12" s="24">
        <v>520</v>
      </c>
      <c r="M12" s="24">
        <v>635</v>
      </c>
      <c r="N12" s="24">
        <v>748</v>
      </c>
      <c r="O12" s="24">
        <v>884</v>
      </c>
      <c r="P12" s="24">
        <v>1030</v>
      </c>
      <c r="Q12" s="24">
        <v>1155</v>
      </c>
      <c r="R12" s="24">
        <v>1442</v>
      </c>
      <c r="S12" s="25">
        <v>1724</v>
      </c>
      <c r="T12" s="23">
        <v>460</v>
      </c>
      <c r="U12" s="24">
        <v>520</v>
      </c>
      <c r="V12" s="24">
        <v>635</v>
      </c>
      <c r="W12" s="24">
        <v>748</v>
      </c>
      <c r="X12" s="24">
        <v>884</v>
      </c>
      <c r="Y12" s="24">
        <v>1030</v>
      </c>
      <c r="Z12" s="24">
        <v>1155</v>
      </c>
      <c r="AA12" s="24">
        <v>1442</v>
      </c>
      <c r="AB12" s="25">
        <v>1724</v>
      </c>
      <c r="AC12" s="23">
        <v>460</v>
      </c>
      <c r="AD12" s="24">
        <v>520</v>
      </c>
      <c r="AE12" s="24">
        <v>635</v>
      </c>
      <c r="AF12" s="24">
        <v>748</v>
      </c>
      <c r="AG12" s="24">
        <v>884</v>
      </c>
      <c r="AH12" s="24">
        <v>1030</v>
      </c>
      <c r="AI12" s="24">
        <v>1155</v>
      </c>
      <c r="AJ12" s="24">
        <v>1442</v>
      </c>
      <c r="AK12" s="25">
        <v>1724</v>
      </c>
      <c r="AL12" s="18" t="s">
        <v>1</v>
      </c>
    </row>
    <row r="13" spans="1:38" ht="18.75" customHeight="1" x14ac:dyDescent="0.2">
      <c r="A13" s="19" t="s">
        <v>12</v>
      </c>
      <c r="B13" s="27">
        <f>$A46</f>
        <v>0</v>
      </c>
      <c r="C13" s="28">
        <f t="shared" ref="C13:AK13" si="0">$A46</f>
        <v>0</v>
      </c>
      <c r="D13" s="28">
        <f t="shared" si="0"/>
        <v>0</v>
      </c>
      <c r="E13" s="28">
        <f t="shared" si="0"/>
        <v>0</v>
      </c>
      <c r="F13" s="28">
        <f t="shared" si="0"/>
        <v>0</v>
      </c>
      <c r="G13" s="28">
        <f t="shared" si="0"/>
        <v>0</v>
      </c>
      <c r="H13" s="28">
        <f t="shared" si="0"/>
        <v>0</v>
      </c>
      <c r="I13" s="28">
        <f t="shared" si="0"/>
        <v>0</v>
      </c>
      <c r="J13" s="29">
        <f t="shared" si="0"/>
        <v>0</v>
      </c>
      <c r="K13" s="27">
        <f t="shared" si="0"/>
        <v>0</v>
      </c>
      <c r="L13" s="28">
        <f t="shared" si="0"/>
        <v>0</v>
      </c>
      <c r="M13" s="28">
        <f t="shared" si="0"/>
        <v>0</v>
      </c>
      <c r="N13" s="28">
        <f t="shared" si="0"/>
        <v>0</v>
      </c>
      <c r="O13" s="28">
        <f t="shared" si="0"/>
        <v>0</v>
      </c>
      <c r="P13" s="28">
        <f t="shared" si="0"/>
        <v>0</v>
      </c>
      <c r="Q13" s="28">
        <f t="shared" si="0"/>
        <v>0</v>
      </c>
      <c r="R13" s="28">
        <f t="shared" si="0"/>
        <v>0</v>
      </c>
      <c r="S13" s="29">
        <f t="shared" si="0"/>
        <v>0</v>
      </c>
      <c r="T13" s="27">
        <f t="shared" si="0"/>
        <v>0</v>
      </c>
      <c r="U13" s="28">
        <f t="shared" si="0"/>
        <v>0</v>
      </c>
      <c r="V13" s="28">
        <f t="shared" si="0"/>
        <v>0</v>
      </c>
      <c r="W13" s="28">
        <f t="shared" si="0"/>
        <v>0</v>
      </c>
      <c r="X13" s="28">
        <f t="shared" si="0"/>
        <v>0</v>
      </c>
      <c r="Y13" s="28">
        <f t="shared" si="0"/>
        <v>0</v>
      </c>
      <c r="Z13" s="28">
        <f t="shared" si="0"/>
        <v>0</v>
      </c>
      <c r="AA13" s="28">
        <f t="shared" si="0"/>
        <v>0</v>
      </c>
      <c r="AB13" s="29">
        <f t="shared" si="0"/>
        <v>0</v>
      </c>
      <c r="AC13" s="27">
        <f t="shared" si="0"/>
        <v>0</v>
      </c>
      <c r="AD13" s="28">
        <f t="shared" si="0"/>
        <v>0</v>
      </c>
      <c r="AE13" s="28">
        <f t="shared" si="0"/>
        <v>0</v>
      </c>
      <c r="AF13" s="28">
        <f t="shared" si="0"/>
        <v>0</v>
      </c>
      <c r="AG13" s="28">
        <f t="shared" si="0"/>
        <v>0</v>
      </c>
      <c r="AH13" s="28">
        <f t="shared" si="0"/>
        <v>0</v>
      </c>
      <c r="AI13" s="28">
        <f t="shared" si="0"/>
        <v>0</v>
      </c>
      <c r="AJ13" s="28">
        <f t="shared" si="0"/>
        <v>0</v>
      </c>
      <c r="AK13" s="29">
        <f t="shared" si="0"/>
        <v>0</v>
      </c>
      <c r="AL13" s="18" t="s">
        <v>1</v>
      </c>
    </row>
    <row r="14" spans="1:38" ht="18.75" customHeight="1" x14ac:dyDescent="0.2">
      <c r="A14" s="19" t="s">
        <v>13</v>
      </c>
      <c r="B14" s="27">
        <f>$A47</f>
        <v>0.1</v>
      </c>
      <c r="C14" s="28">
        <f t="shared" ref="C14:AK14" si="1">$A47</f>
        <v>0.1</v>
      </c>
      <c r="D14" s="28">
        <f t="shared" si="1"/>
        <v>0.1</v>
      </c>
      <c r="E14" s="28">
        <f t="shared" si="1"/>
        <v>0.1</v>
      </c>
      <c r="F14" s="28">
        <f t="shared" si="1"/>
        <v>0.1</v>
      </c>
      <c r="G14" s="28">
        <f t="shared" si="1"/>
        <v>0.1</v>
      </c>
      <c r="H14" s="28">
        <f t="shared" si="1"/>
        <v>0.1</v>
      </c>
      <c r="I14" s="28">
        <f t="shared" si="1"/>
        <v>0.1</v>
      </c>
      <c r="J14" s="29">
        <f t="shared" si="1"/>
        <v>0.1</v>
      </c>
      <c r="K14" s="27">
        <f t="shared" si="1"/>
        <v>0.1</v>
      </c>
      <c r="L14" s="28">
        <f t="shared" si="1"/>
        <v>0.1</v>
      </c>
      <c r="M14" s="28">
        <f t="shared" si="1"/>
        <v>0.1</v>
      </c>
      <c r="N14" s="28">
        <f t="shared" si="1"/>
        <v>0.1</v>
      </c>
      <c r="O14" s="28">
        <f t="shared" si="1"/>
        <v>0.1</v>
      </c>
      <c r="P14" s="28">
        <f t="shared" si="1"/>
        <v>0.1</v>
      </c>
      <c r="Q14" s="28">
        <f t="shared" si="1"/>
        <v>0.1</v>
      </c>
      <c r="R14" s="28">
        <f t="shared" si="1"/>
        <v>0.1</v>
      </c>
      <c r="S14" s="29">
        <f t="shared" si="1"/>
        <v>0.1</v>
      </c>
      <c r="T14" s="27">
        <f t="shared" si="1"/>
        <v>0.1</v>
      </c>
      <c r="U14" s="28">
        <f t="shared" si="1"/>
        <v>0.1</v>
      </c>
      <c r="V14" s="28">
        <f t="shared" si="1"/>
        <v>0.1</v>
      </c>
      <c r="W14" s="28">
        <f t="shared" si="1"/>
        <v>0.1</v>
      </c>
      <c r="X14" s="28">
        <f t="shared" si="1"/>
        <v>0.1</v>
      </c>
      <c r="Y14" s="28">
        <f t="shared" si="1"/>
        <v>0.1</v>
      </c>
      <c r="Z14" s="28">
        <f t="shared" si="1"/>
        <v>0.1</v>
      </c>
      <c r="AA14" s="28">
        <f t="shared" si="1"/>
        <v>0.1</v>
      </c>
      <c r="AB14" s="29">
        <f t="shared" si="1"/>
        <v>0.1</v>
      </c>
      <c r="AC14" s="27">
        <f t="shared" si="1"/>
        <v>0.1</v>
      </c>
      <c r="AD14" s="28">
        <f t="shared" si="1"/>
        <v>0.1</v>
      </c>
      <c r="AE14" s="28">
        <f t="shared" si="1"/>
        <v>0.1</v>
      </c>
      <c r="AF14" s="28">
        <f t="shared" si="1"/>
        <v>0.1</v>
      </c>
      <c r="AG14" s="28">
        <f t="shared" si="1"/>
        <v>0.1</v>
      </c>
      <c r="AH14" s="28">
        <f t="shared" si="1"/>
        <v>0.1</v>
      </c>
      <c r="AI14" s="28">
        <f t="shared" si="1"/>
        <v>0.1</v>
      </c>
      <c r="AJ14" s="28">
        <f t="shared" si="1"/>
        <v>0.1</v>
      </c>
      <c r="AK14" s="29">
        <f t="shared" si="1"/>
        <v>0.1</v>
      </c>
      <c r="AL14" s="18" t="s">
        <v>1</v>
      </c>
    </row>
    <row r="15" spans="1:38" ht="18.75" customHeight="1" x14ac:dyDescent="0.2">
      <c r="A15" s="19" t="s">
        <v>14</v>
      </c>
      <c r="B15" s="30">
        <f>MAX('Seite 1, Grabenskizzen'!$J$54,0.1+B10/IF('Seite 1, Grabenskizzen'!$J$51="x",10,5)/1000)</f>
        <v>0.125</v>
      </c>
      <c r="C15" s="31">
        <f>MAX('Seite 1, Grabenskizzen'!$J$54,0.1+C10/IF('Seite 1, Grabenskizzen'!$J$51="x",10,5)/1000)</f>
        <v>0.13</v>
      </c>
      <c r="D15" s="31">
        <f>MAX('Seite 1, Grabenskizzen'!$J$54,0.1+D10/IF('Seite 1, Grabenskizzen'!$J$51="x",10,5)/1000)</f>
        <v>0.14000000000000001</v>
      </c>
      <c r="E15" s="31">
        <f>MAX('Seite 1, Grabenskizzen'!$J$54,0.1+E10/IF('Seite 1, Grabenskizzen'!$J$51="x",10,5)/1000)</f>
        <v>0.15000000000000002</v>
      </c>
      <c r="F15" s="31">
        <f>MAX('Seite 1, Grabenskizzen'!$J$54,0.1+F10/IF('Seite 1, Grabenskizzen'!$J$51="x",10,5)/1000)</f>
        <v>0.16</v>
      </c>
      <c r="G15" s="31">
        <f>MAX('Seite 1, Grabenskizzen'!$J$54,0.1+G10/IF('Seite 1, Grabenskizzen'!$J$51="x",10,5)/1000)</f>
        <v>0.17</v>
      </c>
      <c r="H15" s="31">
        <f>MAX('Seite 1, Grabenskizzen'!$J$54,0.1+H10/IF('Seite 1, Grabenskizzen'!$J$51="x",10,5)/1000)</f>
        <v>0.18</v>
      </c>
      <c r="I15" s="31">
        <f>MAX('Seite 1, Grabenskizzen'!$J$54,0.1+I10/IF('Seite 1, Grabenskizzen'!$J$51="x",10,5)/1000)</f>
        <v>0.2</v>
      </c>
      <c r="J15" s="31">
        <f>MAX('Seite 1, Grabenskizzen'!$J$54,0.1+J10/IF('Seite 1, Grabenskizzen'!$J$51="x",10,5)/1000)</f>
        <v>0.22</v>
      </c>
      <c r="K15" s="30">
        <f>MAX('Seite 1, Grabenskizzen'!$J$54,0.1+K10/IF('Seite 1, Grabenskizzen'!$J$51="x",10,5)/1000)</f>
        <v>0.125</v>
      </c>
      <c r="L15" s="31">
        <f>MAX('Seite 1, Grabenskizzen'!$J$54,0.1+L10/IF('Seite 1, Grabenskizzen'!$J$51="x",10,5)/1000)</f>
        <v>0.13</v>
      </c>
      <c r="M15" s="31">
        <f>MAX('Seite 1, Grabenskizzen'!$J$54,0.1+M10/IF('Seite 1, Grabenskizzen'!$J$51="x",10,5)/1000)</f>
        <v>0.14000000000000001</v>
      </c>
      <c r="N15" s="31">
        <f>MAX('Seite 1, Grabenskizzen'!$J$54,0.1+N10/IF('Seite 1, Grabenskizzen'!$J$51="x",10,5)/1000)</f>
        <v>0.15000000000000002</v>
      </c>
      <c r="O15" s="31">
        <f>MAX('Seite 1, Grabenskizzen'!$J$54,0.1+O10/IF('Seite 1, Grabenskizzen'!$J$51="x",10,5)/1000)</f>
        <v>0.16</v>
      </c>
      <c r="P15" s="31">
        <f>MAX('Seite 1, Grabenskizzen'!$J$54,0.1+P10/IF('Seite 1, Grabenskizzen'!$J$51="x",10,5)/1000)</f>
        <v>0.17</v>
      </c>
      <c r="Q15" s="31">
        <f>MAX('Seite 1, Grabenskizzen'!$J$54,0.1+Q10/IF('Seite 1, Grabenskizzen'!$J$51="x",10,5)/1000)</f>
        <v>0.18</v>
      </c>
      <c r="R15" s="31">
        <f>MAX('Seite 1, Grabenskizzen'!$J$54,0.1+R10/IF('Seite 1, Grabenskizzen'!$J$51="x",10,5)/1000)</f>
        <v>0.2</v>
      </c>
      <c r="S15" s="31">
        <f>MAX('Seite 1, Grabenskizzen'!$J$54,0.1+S10/IF('Seite 1, Grabenskizzen'!$J$51="x",10,5)/1000)</f>
        <v>0.22</v>
      </c>
      <c r="T15" s="30">
        <f>MAX('Seite 1, Grabenskizzen'!$J$54,0.1+T10/IF('Seite 1, Grabenskizzen'!$J$51="x",10,5)/1000)</f>
        <v>0.125</v>
      </c>
      <c r="U15" s="31">
        <f>MAX('Seite 1, Grabenskizzen'!$J$54,0.1+U10/IF('Seite 1, Grabenskizzen'!$J$51="x",10,5)/1000)</f>
        <v>0.13</v>
      </c>
      <c r="V15" s="31">
        <f>MAX('Seite 1, Grabenskizzen'!$J$54,0.1+V10/IF('Seite 1, Grabenskizzen'!$J$51="x",10,5)/1000)</f>
        <v>0.14000000000000001</v>
      </c>
      <c r="W15" s="31">
        <f>MAX('Seite 1, Grabenskizzen'!$J$54,0.1+W10/IF('Seite 1, Grabenskizzen'!$J$51="x",10,5)/1000)</f>
        <v>0.15000000000000002</v>
      </c>
      <c r="X15" s="31">
        <f>MAX('Seite 1, Grabenskizzen'!$J$54,0.1+X10/IF('Seite 1, Grabenskizzen'!$J$51="x",10,5)/1000)</f>
        <v>0.16</v>
      </c>
      <c r="Y15" s="31">
        <f>MAX('Seite 1, Grabenskizzen'!$J$54,0.1+Y10/IF('Seite 1, Grabenskizzen'!$J$51="x",10,5)/1000)</f>
        <v>0.17</v>
      </c>
      <c r="Z15" s="31">
        <f>MAX('Seite 1, Grabenskizzen'!$J$54,0.1+Z10/IF('Seite 1, Grabenskizzen'!$J$51="x",10,5)/1000)</f>
        <v>0.18</v>
      </c>
      <c r="AA15" s="31">
        <f>MAX('Seite 1, Grabenskizzen'!$J$54,0.1+AA10/IF('Seite 1, Grabenskizzen'!$J$51="x",10,5)/1000)</f>
        <v>0.2</v>
      </c>
      <c r="AB15" s="31">
        <f>MAX('Seite 1, Grabenskizzen'!$J$54,0.1+AB10/IF('Seite 1, Grabenskizzen'!$J$51="x",10,5)/1000)</f>
        <v>0.22</v>
      </c>
      <c r="AC15" s="30">
        <f>MAX('Seite 1, Grabenskizzen'!$J$54,0.1+AC10/IF('Seite 1, Grabenskizzen'!$J$51="x",10,5)/1000)</f>
        <v>0.125</v>
      </c>
      <c r="AD15" s="31">
        <f>MAX('Seite 1, Grabenskizzen'!$J$54,0.1+AD10/IF('Seite 1, Grabenskizzen'!$J$51="x",10,5)/1000)</f>
        <v>0.13</v>
      </c>
      <c r="AE15" s="31">
        <f>MAX('Seite 1, Grabenskizzen'!$J$54,0.1+AE10/IF('Seite 1, Grabenskizzen'!$J$51="x",10,5)/1000)</f>
        <v>0.14000000000000001</v>
      </c>
      <c r="AF15" s="31">
        <f>MAX('Seite 1, Grabenskizzen'!$J$54,0.1+AF10/IF('Seite 1, Grabenskizzen'!$J$51="x",10,5)/1000)</f>
        <v>0.15000000000000002</v>
      </c>
      <c r="AG15" s="31">
        <f>MAX('Seite 1, Grabenskizzen'!$J$54,0.1+AG10/IF('Seite 1, Grabenskizzen'!$J$51="x",10,5)/1000)</f>
        <v>0.16</v>
      </c>
      <c r="AH15" s="31">
        <f>MAX('Seite 1, Grabenskizzen'!$J$54,0.1+AH10/IF('Seite 1, Grabenskizzen'!$J$51="x",10,5)/1000)</f>
        <v>0.17</v>
      </c>
      <c r="AI15" s="31">
        <f>MAX('Seite 1, Grabenskizzen'!$J$54,0.1+AI10/IF('Seite 1, Grabenskizzen'!$J$51="x",10,5)/1000)</f>
        <v>0.18</v>
      </c>
      <c r="AJ15" s="31">
        <f>MAX('Seite 1, Grabenskizzen'!$J$54,0.1+AJ10/IF('Seite 1, Grabenskizzen'!$J$51="x",10,5)/1000)</f>
        <v>0.2</v>
      </c>
      <c r="AK15" s="32">
        <f>MAX('Seite 1, Grabenskizzen'!$J$54,0.1+AK10/IF('Seite 1, Grabenskizzen'!$J$51="x",10,5)/1000)</f>
        <v>0.22</v>
      </c>
      <c r="AL15" s="18" t="s">
        <v>1</v>
      </c>
    </row>
    <row r="16" spans="1:38" ht="18.75" customHeight="1" x14ac:dyDescent="0.2">
      <c r="A16" s="19" t="s">
        <v>15</v>
      </c>
      <c r="B16" s="30">
        <v>0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0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0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0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0</v>
      </c>
      <c r="AJ16" s="31">
        <v>0</v>
      </c>
      <c r="AK16" s="32">
        <v>0</v>
      </c>
      <c r="AL16" s="33" t="s">
        <v>1</v>
      </c>
    </row>
    <row r="17" spans="1:38" ht="18.75" customHeight="1" x14ac:dyDescent="0.2">
      <c r="A17" s="19" t="s">
        <v>80</v>
      </c>
      <c r="B17" s="34">
        <f>B18+B19+B$11/1000</f>
        <v>0.89</v>
      </c>
      <c r="C17" s="35">
        <f t="shared" ref="C17:H17" si="2">C18+C19+C$11/1000</f>
        <v>0.94</v>
      </c>
      <c r="D17" s="35">
        <f t="shared" si="2"/>
        <v>1.34</v>
      </c>
      <c r="E17" s="35">
        <f t="shared" si="2"/>
        <v>1.4500000000000002</v>
      </c>
      <c r="F17" s="35">
        <f t="shared" si="2"/>
        <v>1.56</v>
      </c>
      <c r="G17" s="35">
        <f t="shared" si="2"/>
        <v>1.6800000000000002</v>
      </c>
      <c r="H17" s="35">
        <f t="shared" si="2"/>
        <v>1.9</v>
      </c>
      <c r="I17" s="35">
        <f t="shared" ref="I17" si="3">I18+I19+I$11/1000</f>
        <v>2.14</v>
      </c>
      <c r="J17" s="35">
        <f t="shared" ref="J17" si="4">J18+J19+J$11/1000</f>
        <v>2.38</v>
      </c>
      <c r="K17" s="34">
        <f>K18+K19+K$11/1000</f>
        <v>0.89</v>
      </c>
      <c r="L17" s="35">
        <f t="shared" ref="L17" si="5">L18+L19+L$11/1000</f>
        <v>0.94</v>
      </c>
      <c r="M17" s="35">
        <f t="shared" ref="M17" si="6">M18+M19+M$11/1000</f>
        <v>1.34</v>
      </c>
      <c r="N17" s="35">
        <f t="shared" ref="N17" si="7">N18+N19+N$11/1000</f>
        <v>1.4500000000000002</v>
      </c>
      <c r="O17" s="35">
        <f t="shared" ref="O17" si="8">O18+O19+O$11/1000</f>
        <v>1.56</v>
      </c>
      <c r="P17" s="35">
        <f t="shared" ref="P17" si="9">P18+P19+P$11/1000</f>
        <v>1.6800000000000002</v>
      </c>
      <c r="Q17" s="35">
        <f t="shared" ref="Q17" si="10">Q18+Q19+Q$11/1000</f>
        <v>1.9</v>
      </c>
      <c r="R17" s="35">
        <f t="shared" ref="R17" si="11">R18+R19+R$11/1000</f>
        <v>2.14</v>
      </c>
      <c r="S17" s="35">
        <f t="shared" ref="S17" si="12">S18+S19+S$11/1000</f>
        <v>2.38</v>
      </c>
      <c r="T17" s="34">
        <f>T18+T19+T$11/1000</f>
        <v>0.89</v>
      </c>
      <c r="U17" s="35">
        <f t="shared" ref="U17" si="13">U18+U19+U$11/1000</f>
        <v>0.94</v>
      </c>
      <c r="V17" s="35">
        <f t="shared" ref="V17" si="14">V18+V19+V$11/1000</f>
        <v>1.34</v>
      </c>
      <c r="W17" s="35">
        <f t="shared" ref="W17" si="15">W18+W19+W$11/1000</f>
        <v>1.4500000000000002</v>
      </c>
      <c r="X17" s="35">
        <f t="shared" ref="X17" si="16">X18+X19+X$11/1000</f>
        <v>1.56</v>
      </c>
      <c r="Y17" s="35">
        <f t="shared" ref="Y17" si="17">Y18+Y19+Y$11/1000</f>
        <v>1.6800000000000002</v>
      </c>
      <c r="Z17" s="35">
        <f t="shared" ref="Z17" si="18">Z18+Z19+Z$11/1000</f>
        <v>1.9</v>
      </c>
      <c r="AA17" s="35">
        <f t="shared" ref="AA17" si="19">AA18+AA19+AA$11/1000</f>
        <v>2.14</v>
      </c>
      <c r="AB17" s="35">
        <f t="shared" ref="AB17" si="20">AB18+AB19+AB$11/1000</f>
        <v>2.38</v>
      </c>
      <c r="AC17" s="34">
        <f>AC18+AC19+AC$11/1000</f>
        <v>0.89</v>
      </c>
      <c r="AD17" s="35">
        <f t="shared" ref="AD17" si="21">AD18+AD19+AD$11/1000</f>
        <v>0.94</v>
      </c>
      <c r="AE17" s="35">
        <f t="shared" ref="AE17" si="22">AE18+AE19+AE$11/1000</f>
        <v>1.34</v>
      </c>
      <c r="AF17" s="35">
        <f t="shared" ref="AF17" si="23">AF18+AF19+AF$11/1000</f>
        <v>1.4500000000000002</v>
      </c>
      <c r="AG17" s="35">
        <f t="shared" ref="AG17" si="24">AG18+AG19+AG$11/1000</f>
        <v>1.56</v>
      </c>
      <c r="AH17" s="35">
        <f t="shared" ref="AH17" si="25">AH18+AH19+AH$11/1000</f>
        <v>1.6800000000000002</v>
      </c>
      <c r="AI17" s="35">
        <f t="shared" ref="AI17" si="26">AI18+AI19+AI$11/1000</f>
        <v>1.9</v>
      </c>
      <c r="AJ17" s="35">
        <f t="shared" ref="AJ17" si="27">AJ18+AJ19+AJ$11/1000</f>
        <v>2.14</v>
      </c>
      <c r="AK17" s="36">
        <f t="shared" ref="AK17" si="28">AK18+AK19+AK$11/1000</f>
        <v>2.38</v>
      </c>
      <c r="AL17" s="99" t="s">
        <v>1</v>
      </c>
    </row>
    <row r="18" spans="1:38" ht="18.75" customHeight="1" x14ac:dyDescent="0.2">
      <c r="A18" s="26" t="s">
        <v>33</v>
      </c>
      <c r="B18" s="30">
        <v>0.25</v>
      </c>
      <c r="C18" s="31">
        <v>0.25</v>
      </c>
      <c r="D18" s="31">
        <v>0.4</v>
      </c>
      <c r="E18" s="31">
        <v>0.4</v>
      </c>
      <c r="F18" s="31">
        <v>0.4</v>
      </c>
      <c r="G18" s="31">
        <v>0.4</v>
      </c>
      <c r="H18" s="31">
        <v>0.45</v>
      </c>
      <c r="I18" s="31">
        <v>0.45</v>
      </c>
      <c r="J18" s="31">
        <v>0.45</v>
      </c>
      <c r="K18" s="30">
        <v>0.25</v>
      </c>
      <c r="L18" s="31">
        <v>0.25</v>
      </c>
      <c r="M18" s="31">
        <v>0.4</v>
      </c>
      <c r="N18" s="31">
        <v>0.4</v>
      </c>
      <c r="O18" s="31">
        <v>0.4</v>
      </c>
      <c r="P18" s="31">
        <v>0.4</v>
      </c>
      <c r="Q18" s="31">
        <v>0.45</v>
      </c>
      <c r="R18" s="31">
        <v>0.45</v>
      </c>
      <c r="S18" s="31">
        <v>0.45</v>
      </c>
      <c r="T18" s="30">
        <v>0.25</v>
      </c>
      <c r="U18" s="31">
        <v>0.25</v>
      </c>
      <c r="V18" s="31">
        <v>0.4</v>
      </c>
      <c r="W18" s="31">
        <v>0.4</v>
      </c>
      <c r="X18" s="31">
        <v>0.4</v>
      </c>
      <c r="Y18" s="31">
        <v>0.4</v>
      </c>
      <c r="Z18" s="31">
        <v>0.45</v>
      </c>
      <c r="AA18" s="31">
        <v>0.45</v>
      </c>
      <c r="AB18" s="31">
        <v>0.45</v>
      </c>
      <c r="AC18" s="30">
        <v>0.25</v>
      </c>
      <c r="AD18" s="31">
        <v>0.25</v>
      </c>
      <c r="AE18" s="31">
        <v>0.4</v>
      </c>
      <c r="AF18" s="31">
        <v>0.4</v>
      </c>
      <c r="AG18" s="31">
        <v>0.4</v>
      </c>
      <c r="AH18" s="31">
        <v>0.4</v>
      </c>
      <c r="AI18" s="31">
        <v>0.45</v>
      </c>
      <c r="AJ18" s="31">
        <v>0.45</v>
      </c>
      <c r="AK18" s="32">
        <v>0.45</v>
      </c>
      <c r="AL18" s="99" t="s">
        <v>1</v>
      </c>
    </row>
    <row r="19" spans="1:38" ht="18.75" customHeight="1" x14ac:dyDescent="0.2">
      <c r="A19" s="26" t="s">
        <v>33</v>
      </c>
      <c r="B19" s="30">
        <v>0.25</v>
      </c>
      <c r="C19" s="31">
        <v>0.25</v>
      </c>
      <c r="D19" s="31">
        <v>0.4</v>
      </c>
      <c r="E19" s="31">
        <v>0.4</v>
      </c>
      <c r="F19" s="31">
        <v>0.4</v>
      </c>
      <c r="G19" s="31">
        <v>0.4</v>
      </c>
      <c r="H19" s="31">
        <v>0.45</v>
      </c>
      <c r="I19" s="31">
        <v>0.45</v>
      </c>
      <c r="J19" s="31">
        <v>0.45</v>
      </c>
      <c r="K19" s="30">
        <v>0.25</v>
      </c>
      <c r="L19" s="31">
        <v>0.25</v>
      </c>
      <c r="M19" s="31">
        <v>0.4</v>
      </c>
      <c r="N19" s="31">
        <v>0.4</v>
      </c>
      <c r="O19" s="31">
        <v>0.4</v>
      </c>
      <c r="P19" s="31">
        <v>0.4</v>
      </c>
      <c r="Q19" s="31">
        <v>0.45</v>
      </c>
      <c r="R19" s="31">
        <v>0.45</v>
      </c>
      <c r="S19" s="31">
        <v>0.45</v>
      </c>
      <c r="T19" s="30">
        <v>0.25</v>
      </c>
      <c r="U19" s="31">
        <v>0.25</v>
      </c>
      <c r="V19" s="31">
        <v>0.4</v>
      </c>
      <c r="W19" s="31">
        <v>0.4</v>
      </c>
      <c r="X19" s="31">
        <v>0.4</v>
      </c>
      <c r="Y19" s="31">
        <v>0.4</v>
      </c>
      <c r="Z19" s="31">
        <v>0.45</v>
      </c>
      <c r="AA19" s="31">
        <v>0.45</v>
      </c>
      <c r="AB19" s="31">
        <v>0.45</v>
      </c>
      <c r="AC19" s="30">
        <v>0.25</v>
      </c>
      <c r="AD19" s="31">
        <v>0.25</v>
      </c>
      <c r="AE19" s="31">
        <v>0.4</v>
      </c>
      <c r="AF19" s="31">
        <v>0.4</v>
      </c>
      <c r="AG19" s="31">
        <v>0.4</v>
      </c>
      <c r="AH19" s="31">
        <v>0.4</v>
      </c>
      <c r="AI19" s="31">
        <v>0.45</v>
      </c>
      <c r="AJ19" s="31">
        <v>0.45</v>
      </c>
      <c r="AK19" s="32">
        <v>0.45</v>
      </c>
      <c r="AL19" s="99" t="s">
        <v>1</v>
      </c>
    </row>
    <row r="20" spans="1:38" ht="18.75" customHeight="1" x14ac:dyDescent="0.2">
      <c r="A20" s="26" t="s">
        <v>26</v>
      </c>
      <c r="B20" s="34">
        <f>B21+B22+B$11/1000</f>
        <v>0.89</v>
      </c>
      <c r="C20" s="35">
        <f t="shared" ref="C20:H20" si="29">C21+C22+C$11/1000</f>
        <v>0.94</v>
      </c>
      <c r="D20" s="35">
        <f t="shared" si="29"/>
        <v>1.04</v>
      </c>
      <c r="E20" s="35">
        <f t="shared" si="29"/>
        <v>1.1499999999999999</v>
      </c>
      <c r="F20" s="35">
        <f t="shared" si="29"/>
        <v>1.26</v>
      </c>
      <c r="G20" s="35">
        <f t="shared" si="29"/>
        <v>1.38</v>
      </c>
      <c r="H20" s="35">
        <f t="shared" si="29"/>
        <v>1.5</v>
      </c>
      <c r="I20" s="35">
        <f t="shared" ref="I20" si="30">I21+I22+I$11/1000</f>
        <v>1.74</v>
      </c>
      <c r="J20" s="35">
        <f t="shared" ref="J20" si="31">J21+J22+J$11/1000</f>
        <v>1.98</v>
      </c>
      <c r="K20" s="34">
        <f>K21+K22+K$11/1000</f>
        <v>0.99</v>
      </c>
      <c r="L20" s="35">
        <f t="shared" ref="L20" si="32">L21+L22+L$11/1000</f>
        <v>1.04</v>
      </c>
      <c r="M20" s="35">
        <f t="shared" ref="M20" si="33">M21+M22+M$11/1000</f>
        <v>1.1400000000000001</v>
      </c>
      <c r="N20" s="35">
        <f t="shared" ref="N20" si="34">N21+N22+N$11/1000</f>
        <v>1.25</v>
      </c>
      <c r="O20" s="35">
        <f t="shared" ref="O20" si="35">O21+O22+O$11/1000</f>
        <v>1.3599999999999999</v>
      </c>
      <c r="P20" s="35">
        <f t="shared" ref="P20" si="36">P21+P22+P$11/1000</f>
        <v>1.48</v>
      </c>
      <c r="Q20" s="35">
        <f t="shared" ref="Q20" si="37">Q21+Q22+Q$11/1000</f>
        <v>1.6</v>
      </c>
      <c r="R20" s="35">
        <f t="shared" ref="R20" si="38">R21+R22+R$11/1000</f>
        <v>1.8399999999999999</v>
      </c>
      <c r="S20" s="35">
        <f t="shared" ref="S20" si="39">S21+S22+S$11/1000</f>
        <v>2.08</v>
      </c>
      <c r="T20" s="34">
        <f>T21+T22+T$11/1000</f>
        <v>0.99</v>
      </c>
      <c r="U20" s="35">
        <f t="shared" ref="U20" si="40">U21+U22+U$11/1000</f>
        <v>1.04</v>
      </c>
      <c r="V20" s="35">
        <f t="shared" ref="V20" si="41">V21+V22+V$11/1000</f>
        <v>1.1400000000000001</v>
      </c>
      <c r="W20" s="35">
        <f t="shared" ref="W20" si="42">W21+W22+W$11/1000</f>
        <v>1.25</v>
      </c>
      <c r="X20" s="35">
        <f t="shared" ref="X20" si="43">X21+X22+X$11/1000</f>
        <v>1.3599999999999999</v>
      </c>
      <c r="Y20" s="35">
        <f t="shared" ref="Y20" si="44">Y21+Y22+Y$11/1000</f>
        <v>1.48</v>
      </c>
      <c r="Z20" s="35">
        <f t="shared" ref="Z20" si="45">Z21+Z22+Z$11/1000</f>
        <v>1.6</v>
      </c>
      <c r="AA20" s="35">
        <f t="shared" ref="AA20" si="46">AA21+AA22+AA$11/1000</f>
        <v>1.8399999999999999</v>
      </c>
      <c r="AB20" s="35">
        <f t="shared" ref="AB20" si="47">AB21+AB22+AB$11/1000</f>
        <v>2.08</v>
      </c>
      <c r="AC20" s="34">
        <f>AC21+AC22+AC$11/1000</f>
        <v>0.99</v>
      </c>
      <c r="AD20" s="35">
        <f t="shared" ref="AD20" si="48">AD21+AD22+AD$11/1000</f>
        <v>1.04</v>
      </c>
      <c r="AE20" s="35">
        <f t="shared" ref="AE20" si="49">AE21+AE22+AE$11/1000</f>
        <v>1.1400000000000001</v>
      </c>
      <c r="AF20" s="35">
        <f t="shared" ref="AF20" si="50">AF21+AF22+AF$11/1000</f>
        <v>1.25</v>
      </c>
      <c r="AG20" s="35">
        <f t="shared" ref="AG20" si="51">AG21+AG22+AG$11/1000</f>
        <v>1.3599999999999999</v>
      </c>
      <c r="AH20" s="35">
        <f t="shared" ref="AH20" si="52">AH21+AH22+AH$11/1000</f>
        <v>1.48</v>
      </c>
      <c r="AI20" s="35">
        <f t="shared" ref="AI20" si="53">AI21+AI22+AI$11/1000</f>
        <v>1.6</v>
      </c>
      <c r="AJ20" s="35">
        <f t="shared" ref="AJ20" si="54">AJ21+AJ22+AJ$11/1000</f>
        <v>1.8399999999999999</v>
      </c>
      <c r="AK20" s="36">
        <f t="shared" ref="AK20" si="55">AK21+AK22+AK$11/1000</f>
        <v>2.08</v>
      </c>
      <c r="AL20" s="99" t="s">
        <v>1</v>
      </c>
    </row>
    <row r="21" spans="1:38" ht="18.75" customHeight="1" x14ac:dyDescent="0.2">
      <c r="A21" s="26" t="s">
        <v>34</v>
      </c>
      <c r="B21" s="30">
        <v>0.25</v>
      </c>
      <c r="C21" s="31">
        <v>0.25</v>
      </c>
      <c r="D21" s="31">
        <v>0.25</v>
      </c>
      <c r="E21" s="31">
        <v>0.25</v>
      </c>
      <c r="F21" s="31">
        <v>0.25</v>
      </c>
      <c r="G21" s="31">
        <v>0.25</v>
      </c>
      <c r="H21" s="31">
        <v>0.25</v>
      </c>
      <c r="I21" s="31">
        <v>0.25</v>
      </c>
      <c r="J21" s="31">
        <v>0.25</v>
      </c>
      <c r="K21" s="30">
        <v>0.3</v>
      </c>
      <c r="L21" s="31">
        <v>0.3</v>
      </c>
      <c r="M21" s="31">
        <v>0.3</v>
      </c>
      <c r="N21" s="31">
        <v>0.3</v>
      </c>
      <c r="O21" s="31">
        <v>0.3</v>
      </c>
      <c r="P21" s="31">
        <v>0.3</v>
      </c>
      <c r="Q21" s="31">
        <v>0.3</v>
      </c>
      <c r="R21" s="31">
        <v>0.3</v>
      </c>
      <c r="S21" s="31">
        <v>0.3</v>
      </c>
      <c r="T21" s="30">
        <v>0.3</v>
      </c>
      <c r="U21" s="31">
        <v>0.3</v>
      </c>
      <c r="V21" s="31">
        <v>0.3</v>
      </c>
      <c r="W21" s="31">
        <v>0.3</v>
      </c>
      <c r="X21" s="31">
        <v>0.3</v>
      </c>
      <c r="Y21" s="31">
        <v>0.3</v>
      </c>
      <c r="Z21" s="31">
        <v>0.3</v>
      </c>
      <c r="AA21" s="31">
        <v>0.3</v>
      </c>
      <c r="AB21" s="31">
        <v>0.3</v>
      </c>
      <c r="AC21" s="30">
        <v>0.3</v>
      </c>
      <c r="AD21" s="31">
        <v>0.3</v>
      </c>
      <c r="AE21" s="31">
        <v>0.3</v>
      </c>
      <c r="AF21" s="31">
        <v>0.3</v>
      </c>
      <c r="AG21" s="31">
        <v>0.3</v>
      </c>
      <c r="AH21" s="31">
        <v>0.3</v>
      </c>
      <c r="AI21" s="31">
        <v>0.3</v>
      </c>
      <c r="AJ21" s="31">
        <v>0.3</v>
      </c>
      <c r="AK21" s="31">
        <v>0.3</v>
      </c>
      <c r="AL21" s="99" t="s">
        <v>1</v>
      </c>
    </row>
    <row r="22" spans="1:38" ht="18.75" customHeight="1" x14ac:dyDescent="0.2">
      <c r="A22" s="26" t="s">
        <v>35</v>
      </c>
      <c r="B22" s="30">
        <v>0.25</v>
      </c>
      <c r="C22" s="31">
        <v>0.25</v>
      </c>
      <c r="D22" s="31">
        <v>0.25</v>
      </c>
      <c r="E22" s="31">
        <v>0.25</v>
      </c>
      <c r="F22" s="31">
        <v>0.25</v>
      </c>
      <c r="G22" s="31">
        <v>0.25</v>
      </c>
      <c r="H22" s="31">
        <v>0.25</v>
      </c>
      <c r="I22" s="31">
        <v>0.25</v>
      </c>
      <c r="J22" s="31">
        <v>0.25</v>
      </c>
      <c r="K22" s="30">
        <v>0.3</v>
      </c>
      <c r="L22" s="31">
        <v>0.3</v>
      </c>
      <c r="M22" s="31">
        <v>0.3</v>
      </c>
      <c r="N22" s="31">
        <v>0.3</v>
      </c>
      <c r="O22" s="31">
        <v>0.3</v>
      </c>
      <c r="P22" s="31">
        <v>0.3</v>
      </c>
      <c r="Q22" s="31">
        <v>0.3</v>
      </c>
      <c r="R22" s="31">
        <v>0.3</v>
      </c>
      <c r="S22" s="31">
        <v>0.3</v>
      </c>
      <c r="T22" s="30">
        <v>0.3</v>
      </c>
      <c r="U22" s="31">
        <v>0.3</v>
      </c>
      <c r="V22" s="31">
        <v>0.3</v>
      </c>
      <c r="W22" s="31">
        <v>0.3</v>
      </c>
      <c r="X22" s="31">
        <v>0.3</v>
      </c>
      <c r="Y22" s="31">
        <v>0.3</v>
      </c>
      <c r="Z22" s="31">
        <v>0.3</v>
      </c>
      <c r="AA22" s="31">
        <v>0.3</v>
      </c>
      <c r="AB22" s="31">
        <v>0.3</v>
      </c>
      <c r="AC22" s="30">
        <v>0.3</v>
      </c>
      <c r="AD22" s="31">
        <v>0.3</v>
      </c>
      <c r="AE22" s="31">
        <v>0.3</v>
      </c>
      <c r="AF22" s="31">
        <v>0.3</v>
      </c>
      <c r="AG22" s="31">
        <v>0.3</v>
      </c>
      <c r="AH22" s="31">
        <v>0.3</v>
      </c>
      <c r="AI22" s="31">
        <v>0.3</v>
      </c>
      <c r="AJ22" s="31">
        <v>0.3</v>
      </c>
      <c r="AK22" s="31">
        <v>0.3</v>
      </c>
      <c r="AL22" s="99" t="s">
        <v>1</v>
      </c>
    </row>
    <row r="23" spans="1:38" ht="18.75" customHeight="1" x14ac:dyDescent="0.2">
      <c r="A23" s="26" t="s">
        <v>79</v>
      </c>
      <c r="B23" s="34" t="str">
        <f>IF(B32="nein","--",MAX(B17+2*($A$42),B20))</f>
        <v>--</v>
      </c>
      <c r="C23" s="35" t="str">
        <f t="shared" ref="C23:H23" si="56">IF(C32="nein","--",MAX(C17+2*($A$42),C20))</f>
        <v>--</v>
      </c>
      <c r="D23" s="35" t="str">
        <f t="shared" si="56"/>
        <v>--</v>
      </c>
      <c r="E23" s="35" t="str">
        <f t="shared" si="56"/>
        <v>--</v>
      </c>
      <c r="F23" s="35" t="str">
        <f t="shared" si="56"/>
        <v>--</v>
      </c>
      <c r="G23" s="35" t="str">
        <f t="shared" si="56"/>
        <v>--</v>
      </c>
      <c r="H23" s="35" t="str">
        <f t="shared" si="56"/>
        <v>--</v>
      </c>
      <c r="I23" s="35" t="str">
        <f t="shared" ref="I23:J23" si="57">IF(I32="nein","--",MAX(I17+2*($A$42),I20))</f>
        <v>--</v>
      </c>
      <c r="J23" s="35" t="str">
        <f t="shared" si="57"/>
        <v>--</v>
      </c>
      <c r="K23" s="34" t="str">
        <f>IF(K32="nein","--",MAX(K17+2*($A$42),K20))</f>
        <v>--</v>
      </c>
      <c r="L23" s="35" t="str">
        <f t="shared" ref="L23:S23" si="58">IF(L32="nein","--",MAX(L17+2*($A$42),L20))</f>
        <v>--</v>
      </c>
      <c r="M23" s="35" t="str">
        <f t="shared" si="58"/>
        <v>--</v>
      </c>
      <c r="N23" s="35" t="str">
        <f t="shared" si="58"/>
        <v>--</v>
      </c>
      <c r="O23" s="35" t="str">
        <f t="shared" si="58"/>
        <v>--</v>
      </c>
      <c r="P23" s="35" t="str">
        <f t="shared" si="58"/>
        <v>--</v>
      </c>
      <c r="Q23" s="35" t="str">
        <f t="shared" si="58"/>
        <v>--</v>
      </c>
      <c r="R23" s="35" t="str">
        <f t="shared" si="58"/>
        <v>--</v>
      </c>
      <c r="S23" s="35" t="str">
        <f t="shared" si="58"/>
        <v>--</v>
      </c>
      <c r="T23" s="34">
        <f>IF(T32="nein","--",MAX(T17+2*($A$42),T20))</f>
        <v>1.19</v>
      </c>
      <c r="U23" s="35">
        <f t="shared" ref="U23:AB23" si="59">IF(U32="nein","--",MAX(U17+2*($A$42),U20))</f>
        <v>1.24</v>
      </c>
      <c r="V23" s="35">
        <f t="shared" si="59"/>
        <v>1.6400000000000001</v>
      </c>
      <c r="W23" s="35">
        <f t="shared" si="59"/>
        <v>1.7500000000000002</v>
      </c>
      <c r="X23" s="35">
        <f t="shared" si="59"/>
        <v>1.86</v>
      </c>
      <c r="Y23" s="35">
        <f t="shared" si="59"/>
        <v>1.9800000000000002</v>
      </c>
      <c r="Z23" s="35">
        <f t="shared" si="59"/>
        <v>2.1999999999999997</v>
      </c>
      <c r="AA23" s="35">
        <f t="shared" si="59"/>
        <v>2.44</v>
      </c>
      <c r="AB23" s="35">
        <f t="shared" si="59"/>
        <v>2.6799999999999997</v>
      </c>
      <c r="AC23" s="34">
        <f>IF(AC32="nein","--",MAX(AC17+2*($A$42),AC20))</f>
        <v>1.19</v>
      </c>
      <c r="AD23" s="35">
        <f t="shared" ref="AD23:AK23" si="60">IF(AD32="nein","--",MAX(AD17+2*($A$42),AD20))</f>
        <v>1.24</v>
      </c>
      <c r="AE23" s="35">
        <f t="shared" si="60"/>
        <v>1.6400000000000001</v>
      </c>
      <c r="AF23" s="35">
        <f t="shared" si="60"/>
        <v>1.7500000000000002</v>
      </c>
      <c r="AG23" s="35">
        <f t="shared" si="60"/>
        <v>1.86</v>
      </c>
      <c r="AH23" s="35">
        <f t="shared" si="60"/>
        <v>1.9800000000000002</v>
      </c>
      <c r="AI23" s="35">
        <f t="shared" si="60"/>
        <v>2.1999999999999997</v>
      </c>
      <c r="AJ23" s="35">
        <f t="shared" si="60"/>
        <v>2.44</v>
      </c>
      <c r="AK23" s="36">
        <f t="shared" si="60"/>
        <v>2.6799999999999997</v>
      </c>
      <c r="AL23" s="99" t="s">
        <v>1</v>
      </c>
    </row>
    <row r="24" spans="1:38" ht="18.75" customHeight="1" x14ac:dyDescent="0.2">
      <c r="A24" s="26" t="s">
        <v>32</v>
      </c>
      <c r="B24" s="34" t="str">
        <f>IF(B32="nein","--",B12/1000+2*B25+2*$A$42)</f>
        <v>--</v>
      </c>
      <c r="C24" s="35" t="str">
        <f t="shared" ref="C24:H24" si="61">IF(C32="nein","--",C12/1000+2*C25+2*$A$42)</f>
        <v>--</v>
      </c>
      <c r="D24" s="35" t="str">
        <f t="shared" si="61"/>
        <v>--</v>
      </c>
      <c r="E24" s="35" t="str">
        <f t="shared" si="61"/>
        <v>--</v>
      </c>
      <c r="F24" s="35" t="str">
        <f t="shared" si="61"/>
        <v>--</v>
      </c>
      <c r="G24" s="35" t="str">
        <f t="shared" si="61"/>
        <v>--</v>
      </c>
      <c r="H24" s="35" t="str">
        <f t="shared" si="61"/>
        <v>--</v>
      </c>
      <c r="I24" s="35" t="str">
        <f t="shared" ref="I24" si="62">IF(I32="nein","--",I12/1000+2*I25+2*$A$42)</f>
        <v>--</v>
      </c>
      <c r="J24" s="35" t="str">
        <f t="shared" ref="J24" si="63">IF(J32="nein","--",J12/1000+2*J25+2*$A$42)</f>
        <v>--</v>
      </c>
      <c r="K24" s="34" t="str">
        <f>IF(K32="nein","--",K12/1000+2*K25+2*$A$42)</f>
        <v>--</v>
      </c>
      <c r="L24" s="35" t="str">
        <f t="shared" ref="L24" si="64">IF(L32="nein","--",L12/1000+2*L25+2*$A$42)</f>
        <v>--</v>
      </c>
      <c r="M24" s="35" t="str">
        <f t="shared" ref="M24" si="65">IF(M32="nein","--",M12/1000+2*M25+2*$A$42)</f>
        <v>--</v>
      </c>
      <c r="N24" s="35" t="str">
        <f t="shared" ref="N24" si="66">IF(N32="nein","--",N12/1000+2*N25+2*$A$42)</f>
        <v>--</v>
      </c>
      <c r="O24" s="35" t="str">
        <f t="shared" ref="O24" si="67">IF(O32="nein","--",O12/1000+2*O25+2*$A$42)</f>
        <v>--</v>
      </c>
      <c r="P24" s="35" t="str">
        <f t="shared" ref="P24" si="68">IF(P32="nein","--",P12/1000+2*P25+2*$A$42)</f>
        <v>--</v>
      </c>
      <c r="Q24" s="35" t="str">
        <f t="shared" ref="Q24" si="69">IF(Q32="nein","--",Q12/1000+2*Q25+2*$A$42)</f>
        <v>--</v>
      </c>
      <c r="R24" s="35" t="str">
        <f t="shared" ref="R24" si="70">IF(R32="nein","--",R12/1000+2*R25+2*$A$42)</f>
        <v>--</v>
      </c>
      <c r="S24" s="35" t="str">
        <f t="shared" ref="S24" si="71">IF(S32="nein","--",S12/1000+2*S25+2*$A$42)</f>
        <v>--</v>
      </c>
      <c r="T24" s="34">
        <f>IF(T32="nein","--",T12/1000+2*T25+2*$A$42)</f>
        <v>1.06</v>
      </c>
      <c r="U24" s="35">
        <f t="shared" ref="U24" si="72">IF(U32="nein","--",U12/1000+2*U25+2*$A$42)</f>
        <v>1.1200000000000001</v>
      </c>
      <c r="V24" s="35">
        <f t="shared" ref="V24" si="73">IF(V32="nein","--",V12/1000+2*V25+2*$A$42)</f>
        <v>1.2350000000000001</v>
      </c>
      <c r="W24" s="35">
        <f t="shared" ref="W24" si="74">IF(W32="nein","--",W12/1000+2*W25+2*$A$42)</f>
        <v>1.3480000000000001</v>
      </c>
      <c r="X24" s="35">
        <f t="shared" ref="X24" si="75">IF(X32="nein","--",X12/1000+2*X25+2*$A$42)</f>
        <v>1.484</v>
      </c>
      <c r="Y24" s="35">
        <f t="shared" ref="Y24" si="76">IF(Y32="nein","--",Y12/1000+2*Y25+2*$A$42)</f>
        <v>1.6300000000000001</v>
      </c>
      <c r="Z24" s="35">
        <f t="shared" ref="Z24" si="77">IF(Z32="nein","--",Z12/1000+2*Z25+2*$A$42)</f>
        <v>1.7550000000000001</v>
      </c>
      <c r="AA24" s="35">
        <f t="shared" ref="AA24" si="78">IF(AA32="nein","--",AA12/1000+2*AA25+2*$A$42)</f>
        <v>2.0419999999999998</v>
      </c>
      <c r="AB24" s="35">
        <f t="shared" ref="AB24" si="79">IF(AB32="nein","--",AB12/1000+2*AB25+2*$A$42)</f>
        <v>2.3239999999999998</v>
      </c>
      <c r="AC24" s="34">
        <f>IF(AC32="nein","--",AC12/1000+2*AC25+2*$A$42)</f>
        <v>1.06</v>
      </c>
      <c r="AD24" s="35">
        <f t="shared" ref="AD24" si="80">IF(AD32="nein","--",AD12/1000+2*AD25+2*$A$42)</f>
        <v>1.1200000000000001</v>
      </c>
      <c r="AE24" s="35">
        <f t="shared" ref="AE24" si="81">IF(AE32="nein","--",AE12/1000+2*AE25+2*$A$42)</f>
        <v>1.2350000000000001</v>
      </c>
      <c r="AF24" s="35">
        <f t="shared" ref="AF24" si="82">IF(AF32="nein","--",AF12/1000+2*AF25+2*$A$42)</f>
        <v>1.3480000000000001</v>
      </c>
      <c r="AG24" s="35">
        <f t="shared" ref="AG24" si="83">IF(AG32="nein","--",AG12/1000+2*AG25+2*$A$42)</f>
        <v>1.484</v>
      </c>
      <c r="AH24" s="35">
        <f t="shared" ref="AH24" si="84">IF(AH32="nein","--",AH12/1000+2*AH25+2*$A$42)</f>
        <v>1.6300000000000001</v>
      </c>
      <c r="AI24" s="35">
        <f t="shared" ref="AI24" si="85">IF(AI32="nein","--",AI12/1000+2*AI25+2*$A$42)</f>
        <v>1.7550000000000001</v>
      </c>
      <c r="AJ24" s="35">
        <f t="shared" ref="AJ24" si="86">IF(AJ32="nein","--",AJ12/1000+2*AJ25+2*$A$42)</f>
        <v>2.0419999999999998</v>
      </c>
      <c r="AK24" s="36">
        <f t="shared" ref="AK24" si="87">IF(AK32="nein","--",AK12/1000+2*AK25+2*$A$42)</f>
        <v>2.3239999999999998</v>
      </c>
      <c r="AL24" s="38" t="s">
        <v>1</v>
      </c>
    </row>
    <row r="25" spans="1:38" ht="18.75" customHeight="1" x14ac:dyDescent="0.2">
      <c r="A25" s="26" t="s">
        <v>28</v>
      </c>
      <c r="B25" s="27">
        <v>0.15</v>
      </c>
      <c r="C25" s="28">
        <v>0.15</v>
      </c>
      <c r="D25" s="28">
        <v>0.15</v>
      </c>
      <c r="E25" s="28">
        <v>0.15</v>
      </c>
      <c r="F25" s="28">
        <v>0.15</v>
      </c>
      <c r="G25" s="28">
        <v>0.15</v>
      </c>
      <c r="H25" s="28">
        <v>0.15</v>
      </c>
      <c r="I25" s="28">
        <v>0.15</v>
      </c>
      <c r="J25" s="28">
        <v>0.15</v>
      </c>
      <c r="K25" s="27">
        <v>0.15</v>
      </c>
      <c r="L25" s="28">
        <v>0.15</v>
      </c>
      <c r="M25" s="28">
        <v>0.15</v>
      </c>
      <c r="N25" s="28">
        <v>0.15</v>
      </c>
      <c r="O25" s="28">
        <v>0.15</v>
      </c>
      <c r="P25" s="28">
        <v>0.15</v>
      </c>
      <c r="Q25" s="28">
        <v>0.15</v>
      </c>
      <c r="R25" s="28">
        <v>0.15</v>
      </c>
      <c r="S25" s="28">
        <v>0.15</v>
      </c>
      <c r="T25" s="27">
        <v>0.15</v>
      </c>
      <c r="U25" s="28">
        <v>0.15</v>
      </c>
      <c r="V25" s="28">
        <v>0.15</v>
      </c>
      <c r="W25" s="28">
        <v>0.15</v>
      </c>
      <c r="X25" s="28">
        <v>0.15</v>
      </c>
      <c r="Y25" s="28">
        <v>0.15</v>
      </c>
      <c r="Z25" s="28">
        <v>0.15</v>
      </c>
      <c r="AA25" s="28">
        <v>0.15</v>
      </c>
      <c r="AB25" s="28">
        <v>0.15</v>
      </c>
      <c r="AC25" s="27">
        <v>0.15</v>
      </c>
      <c r="AD25" s="28">
        <v>0.15</v>
      </c>
      <c r="AE25" s="28">
        <v>0.15</v>
      </c>
      <c r="AF25" s="28">
        <v>0.15</v>
      </c>
      <c r="AG25" s="28">
        <v>0.15</v>
      </c>
      <c r="AH25" s="28">
        <v>0.15</v>
      </c>
      <c r="AI25" s="28">
        <v>0.15</v>
      </c>
      <c r="AJ25" s="28">
        <v>0.15</v>
      </c>
      <c r="AK25" s="29">
        <v>0.15</v>
      </c>
      <c r="AL25" s="38" t="s">
        <v>1</v>
      </c>
    </row>
    <row r="26" spans="1:38" ht="18.75" customHeight="1" x14ac:dyDescent="0.2">
      <c r="A26" s="26" t="s">
        <v>29</v>
      </c>
      <c r="B26" s="30">
        <v>0.6</v>
      </c>
      <c r="C26" s="31">
        <v>0.6</v>
      </c>
      <c r="D26" s="31">
        <v>0.6</v>
      </c>
      <c r="E26" s="31">
        <v>0.6</v>
      </c>
      <c r="F26" s="31">
        <v>0.6</v>
      </c>
      <c r="G26" s="31">
        <v>0.6</v>
      </c>
      <c r="H26" s="31">
        <v>0.6</v>
      </c>
      <c r="I26" s="31">
        <v>0.6</v>
      </c>
      <c r="J26" s="31">
        <v>0.6</v>
      </c>
      <c r="K26" s="30">
        <v>0.8</v>
      </c>
      <c r="L26" s="31">
        <v>0.8</v>
      </c>
      <c r="M26" s="31">
        <v>0.8</v>
      </c>
      <c r="N26" s="31">
        <v>0.8</v>
      </c>
      <c r="O26" s="31">
        <v>0.8</v>
      </c>
      <c r="P26" s="31">
        <v>0.8</v>
      </c>
      <c r="Q26" s="31">
        <v>0.8</v>
      </c>
      <c r="R26" s="31">
        <v>0.8</v>
      </c>
      <c r="S26" s="32">
        <v>0.8</v>
      </c>
      <c r="T26" s="30">
        <v>0.9</v>
      </c>
      <c r="U26" s="31">
        <v>0.9</v>
      </c>
      <c r="V26" s="31">
        <v>0.9</v>
      </c>
      <c r="W26" s="31">
        <v>0.9</v>
      </c>
      <c r="X26" s="31">
        <v>0.9</v>
      </c>
      <c r="Y26" s="31">
        <v>0.9</v>
      </c>
      <c r="Z26" s="31">
        <v>0.9</v>
      </c>
      <c r="AA26" s="31">
        <v>0.9</v>
      </c>
      <c r="AB26" s="32">
        <v>0.9</v>
      </c>
      <c r="AC26" s="30">
        <v>1</v>
      </c>
      <c r="AD26" s="31">
        <v>1</v>
      </c>
      <c r="AE26" s="31">
        <v>1</v>
      </c>
      <c r="AF26" s="31">
        <v>1</v>
      </c>
      <c r="AG26" s="31">
        <v>1</v>
      </c>
      <c r="AH26" s="31">
        <v>1</v>
      </c>
      <c r="AI26" s="31">
        <v>1</v>
      </c>
      <c r="AJ26" s="31">
        <v>1</v>
      </c>
      <c r="AK26" s="32">
        <v>1</v>
      </c>
      <c r="AL26" s="18" t="s">
        <v>1</v>
      </c>
    </row>
    <row r="27" spans="1:38" ht="6" customHeight="1" x14ac:dyDescent="0.2">
      <c r="A27" s="39"/>
      <c r="B27" s="40"/>
      <c r="C27" s="41"/>
      <c r="D27" s="41"/>
      <c r="E27" s="41"/>
      <c r="F27" s="41"/>
      <c r="G27" s="41"/>
      <c r="H27" s="41"/>
      <c r="I27" s="41"/>
      <c r="J27" s="42"/>
      <c r="K27" s="40"/>
      <c r="L27" s="41"/>
      <c r="M27" s="41"/>
      <c r="N27" s="41"/>
      <c r="O27" s="41"/>
      <c r="P27" s="41"/>
      <c r="Q27" s="41"/>
      <c r="R27" s="41"/>
      <c r="S27" s="42"/>
      <c r="T27" s="40"/>
      <c r="U27" s="41"/>
      <c r="V27" s="41"/>
      <c r="W27" s="41"/>
      <c r="X27" s="41"/>
      <c r="Y27" s="41"/>
      <c r="Z27" s="41"/>
      <c r="AA27" s="41"/>
      <c r="AB27" s="42"/>
      <c r="AC27" s="40"/>
      <c r="AD27" s="41"/>
      <c r="AE27" s="41"/>
      <c r="AF27" s="41"/>
      <c r="AG27" s="41"/>
      <c r="AH27" s="41"/>
      <c r="AI27" s="41"/>
      <c r="AJ27" s="41"/>
      <c r="AK27" s="42"/>
      <c r="AL27" s="18"/>
    </row>
    <row r="28" spans="1:38" ht="30.75" customHeight="1" x14ac:dyDescent="0.2">
      <c r="A28" s="43" t="s">
        <v>17</v>
      </c>
      <c r="B28" s="34">
        <f>ROUND(IF(B32="nein",MAX(B26,B20,B17),IF(B33="nein",MAX(B26,B24+2*$A$43,B23+2*$A$43,B20,B17),IF(B34="ja",MAX(B26,B24+2*$A$43,B23+2*$A$43,B20,B17),MAX(B26,B24,B23,B20,B17)+2*$A$43)))*20,0)/20</f>
        <v>0.9</v>
      </c>
      <c r="C28" s="35">
        <f t="shared" ref="C28:J28" si="88">ROUND(IF(C32="nein",MAX(C26,C20,C17),IF(C33="nein",MAX(C26,C24+2*$A$43,C23+2*$A$43,C20,C17),IF(C34="ja",MAX(C26,C24+2*$A$43,C23+2*$A$43,C20,C17),MAX(C26,C24,C23,C20,C17)+2*$A$43)))*20,0)/20</f>
        <v>0.95</v>
      </c>
      <c r="D28" s="35">
        <f t="shared" si="88"/>
        <v>1.35</v>
      </c>
      <c r="E28" s="35">
        <f t="shared" si="88"/>
        <v>1.45</v>
      </c>
      <c r="F28" s="35">
        <f t="shared" si="88"/>
        <v>1.55</v>
      </c>
      <c r="G28" s="35">
        <f t="shared" si="88"/>
        <v>1.7</v>
      </c>
      <c r="H28" s="35">
        <f t="shared" si="88"/>
        <v>1.9</v>
      </c>
      <c r="I28" s="35">
        <f t="shared" si="88"/>
        <v>2.15</v>
      </c>
      <c r="J28" s="35">
        <f t="shared" si="88"/>
        <v>2.4</v>
      </c>
      <c r="K28" s="34">
        <f>ROUND(IF(K32="nein",MAX(K26,K20,K17),IF(K33="nein",MAX(K26,K24+2*$A$43,K23+2*$A$43,K20,K17),IF(K34="ja",MAX(K26,K24+2*$A$43,K23+2*$A$43,K20,K17),MAX(K26,K24,K23,K20,K17)+2*$A$43)))*20,0)/20</f>
        <v>1</v>
      </c>
      <c r="L28" s="35">
        <f t="shared" ref="L28:S28" si="89">ROUND(IF(L32="nein",MAX(L26,L20,L17),IF(L33="nein",MAX(L26,L24+2*$A$43,L23+2*$A$43,L20,L17),IF(L34="ja",MAX(L26,L24+2*$A$43,L23+2*$A$43,L20,L17),MAX(L26,L24,L23,L20,L17)+2*$A$43)))*20,0)/20</f>
        <v>1.05</v>
      </c>
      <c r="M28" s="35">
        <f t="shared" si="89"/>
        <v>1.35</v>
      </c>
      <c r="N28" s="35">
        <f t="shared" si="89"/>
        <v>1.45</v>
      </c>
      <c r="O28" s="35">
        <f t="shared" si="89"/>
        <v>1.55</v>
      </c>
      <c r="P28" s="35">
        <f t="shared" si="89"/>
        <v>1.7</v>
      </c>
      <c r="Q28" s="35">
        <f t="shared" si="89"/>
        <v>1.9</v>
      </c>
      <c r="R28" s="35">
        <f t="shared" si="89"/>
        <v>2.15</v>
      </c>
      <c r="S28" s="35">
        <f t="shared" si="89"/>
        <v>2.4</v>
      </c>
      <c r="T28" s="34">
        <f>ROUND(IF(T32="nein",MAX(T26,T20,T17),IF(T33="nein",MAX(T26,T24+2*$A$43,T23+2*$A$43,T20,T17),IF(T34="ja",MAX(T26,T24+2*$A$43,T23+2*$A$43,T20,T17),MAX(T26,T24,T23,T20,T17)+2*$A$43)))*20,0)/20</f>
        <v>1.3</v>
      </c>
      <c r="U28" s="35">
        <f t="shared" ref="U28:AB28" si="90">ROUND(IF(U32="nein",MAX(U26,U20,U17),IF(U33="nein",MAX(U26,U24+2*$A$43,U23+2*$A$43,U20,U17),IF(U34="ja",MAX(U26,U24+2*$A$43,U23+2*$A$43,U20,U17),MAX(U26,U24,U23,U20,U17)+2*$A$43)))*20,0)/20</f>
        <v>1.35</v>
      </c>
      <c r="V28" s="35">
        <f t="shared" si="90"/>
        <v>1.75</v>
      </c>
      <c r="W28" s="35">
        <f t="shared" si="90"/>
        <v>1.85</v>
      </c>
      <c r="X28" s="35">
        <f t="shared" si="90"/>
        <v>1.95</v>
      </c>
      <c r="Y28" s="35">
        <f t="shared" si="90"/>
        <v>2.1</v>
      </c>
      <c r="Z28" s="35">
        <f t="shared" si="90"/>
        <v>2.2999999999999998</v>
      </c>
      <c r="AA28" s="35">
        <f t="shared" si="90"/>
        <v>2.5499999999999998</v>
      </c>
      <c r="AB28" s="35">
        <f t="shared" si="90"/>
        <v>2.8</v>
      </c>
      <c r="AC28" s="34">
        <f>ROUND(IF(AC32="nein",MAX(AC26,AC20,AC17),IF(AC33="nein",MAX(AC26,AC24+2*$A$43,AC23+2*$A$43,AC20,AC17),IF(AC34="ja",MAX(AC26,AC24+2*$A$43,AC23+2*$A$43,AC20,AC17),MAX(AC26,AC24,AC23,AC20,AC17)+2*$A$43)))*20,0)/20</f>
        <v>1.3</v>
      </c>
      <c r="AD28" s="35">
        <f t="shared" ref="AD28:AK28" si="91">ROUND(IF(AD32="nein",MAX(AD26,AD20,AD17),IF(AD33="nein",MAX(AD26,AD24+2*$A$43,AD23+2*$A$43,AD20,AD17),IF(AD34="ja",MAX(AD26,AD24+2*$A$43,AD23+2*$A$43,AD20,AD17),MAX(AD26,AD24,AD23,AD20,AD17)+2*$A$43)))*20,0)/20</f>
        <v>1.35</v>
      </c>
      <c r="AE28" s="35">
        <f t="shared" si="91"/>
        <v>1.75</v>
      </c>
      <c r="AF28" s="35">
        <f t="shared" si="91"/>
        <v>1.85</v>
      </c>
      <c r="AG28" s="35">
        <f t="shared" si="91"/>
        <v>1.95</v>
      </c>
      <c r="AH28" s="35">
        <f t="shared" si="91"/>
        <v>2.1</v>
      </c>
      <c r="AI28" s="35">
        <f t="shared" si="91"/>
        <v>2.2999999999999998</v>
      </c>
      <c r="AJ28" s="35">
        <f t="shared" si="91"/>
        <v>2.5499999999999998</v>
      </c>
      <c r="AK28" s="36">
        <f t="shared" si="91"/>
        <v>2.8</v>
      </c>
      <c r="AL28" s="38" t="s">
        <v>1</v>
      </c>
    </row>
    <row r="29" spans="1:38" ht="6" customHeight="1" x14ac:dyDescent="0.2">
      <c r="A29" s="44"/>
      <c r="B29" s="45"/>
      <c r="C29" s="46"/>
      <c r="D29" s="46"/>
      <c r="E29" s="46"/>
      <c r="F29" s="46"/>
      <c r="G29" s="46"/>
      <c r="H29" s="46"/>
      <c r="I29" s="46"/>
      <c r="J29" s="47"/>
      <c r="K29" s="45"/>
      <c r="L29" s="46"/>
      <c r="M29" s="46"/>
      <c r="N29" s="46"/>
      <c r="O29" s="46"/>
      <c r="P29" s="46"/>
      <c r="Q29" s="46"/>
      <c r="R29" s="41"/>
      <c r="S29" s="47"/>
      <c r="T29" s="45"/>
      <c r="U29" s="46"/>
      <c r="V29" s="46"/>
      <c r="W29" s="46"/>
      <c r="X29" s="46"/>
      <c r="Y29" s="46"/>
      <c r="Z29" s="46"/>
      <c r="AA29" s="46"/>
      <c r="AB29" s="47"/>
      <c r="AC29" s="45"/>
      <c r="AD29" s="46"/>
      <c r="AE29" s="46"/>
      <c r="AF29" s="46"/>
      <c r="AG29" s="46"/>
      <c r="AH29" s="46"/>
      <c r="AI29" s="41"/>
      <c r="AJ29" s="41"/>
      <c r="AK29" s="42"/>
      <c r="AL29" s="18"/>
    </row>
    <row r="30" spans="1:38" ht="18.75" customHeight="1" x14ac:dyDescent="0.2">
      <c r="A30" s="26" t="s">
        <v>39</v>
      </c>
      <c r="B30" s="34">
        <f t="shared" ref="B30:AK30" si="92">B15+0.75*B11/1000</f>
        <v>0.41749999999999998</v>
      </c>
      <c r="C30" s="35">
        <f t="shared" si="92"/>
        <v>0.46</v>
      </c>
      <c r="D30" s="35">
        <f t="shared" si="92"/>
        <v>0.54500000000000004</v>
      </c>
      <c r="E30" s="35">
        <f t="shared" si="92"/>
        <v>0.63749999999999996</v>
      </c>
      <c r="F30" s="35">
        <f t="shared" si="92"/>
        <v>0.73</v>
      </c>
      <c r="G30" s="35">
        <f t="shared" si="92"/>
        <v>0.83000000000000007</v>
      </c>
      <c r="H30" s="35">
        <f t="shared" si="92"/>
        <v>0.92999999999999994</v>
      </c>
      <c r="I30" s="35">
        <f t="shared" si="92"/>
        <v>1.1300000000000001</v>
      </c>
      <c r="J30" s="36">
        <f t="shared" si="92"/>
        <v>1.33</v>
      </c>
      <c r="K30" s="34">
        <f t="shared" si="92"/>
        <v>0.41749999999999998</v>
      </c>
      <c r="L30" s="35">
        <f t="shared" si="92"/>
        <v>0.46</v>
      </c>
      <c r="M30" s="35">
        <f t="shared" si="92"/>
        <v>0.54500000000000004</v>
      </c>
      <c r="N30" s="35">
        <f t="shared" si="92"/>
        <v>0.63749999999999996</v>
      </c>
      <c r="O30" s="35">
        <f t="shared" si="92"/>
        <v>0.73</v>
      </c>
      <c r="P30" s="35">
        <f t="shared" si="92"/>
        <v>0.83000000000000007</v>
      </c>
      <c r="Q30" s="35">
        <f t="shared" si="92"/>
        <v>0.92999999999999994</v>
      </c>
      <c r="R30" s="35">
        <f t="shared" si="92"/>
        <v>1.1300000000000001</v>
      </c>
      <c r="S30" s="36">
        <f t="shared" si="92"/>
        <v>1.33</v>
      </c>
      <c r="T30" s="34">
        <f t="shared" si="92"/>
        <v>0.41749999999999998</v>
      </c>
      <c r="U30" s="35">
        <f t="shared" si="92"/>
        <v>0.46</v>
      </c>
      <c r="V30" s="35">
        <f t="shared" si="92"/>
        <v>0.54500000000000004</v>
      </c>
      <c r="W30" s="35">
        <f t="shared" si="92"/>
        <v>0.63749999999999996</v>
      </c>
      <c r="X30" s="35">
        <f t="shared" si="92"/>
        <v>0.73</v>
      </c>
      <c r="Y30" s="35">
        <f t="shared" si="92"/>
        <v>0.83000000000000007</v>
      </c>
      <c r="Z30" s="35">
        <f t="shared" si="92"/>
        <v>0.92999999999999994</v>
      </c>
      <c r="AA30" s="35">
        <f t="shared" si="92"/>
        <v>1.1300000000000001</v>
      </c>
      <c r="AB30" s="36">
        <f t="shared" si="92"/>
        <v>1.33</v>
      </c>
      <c r="AC30" s="34">
        <f t="shared" si="92"/>
        <v>0.41749999999999998</v>
      </c>
      <c r="AD30" s="35">
        <f t="shared" si="92"/>
        <v>0.46</v>
      </c>
      <c r="AE30" s="35">
        <f t="shared" si="92"/>
        <v>0.54500000000000004</v>
      </c>
      <c r="AF30" s="35">
        <f t="shared" si="92"/>
        <v>0.63749999999999996</v>
      </c>
      <c r="AG30" s="35">
        <f t="shared" si="92"/>
        <v>0.73</v>
      </c>
      <c r="AH30" s="35">
        <f t="shared" si="92"/>
        <v>0.83000000000000007</v>
      </c>
      <c r="AI30" s="35">
        <f t="shared" si="92"/>
        <v>0.92999999999999994</v>
      </c>
      <c r="AJ30" s="35">
        <f t="shared" si="92"/>
        <v>1.1300000000000001</v>
      </c>
      <c r="AK30" s="36">
        <f t="shared" si="92"/>
        <v>1.33</v>
      </c>
      <c r="AL30" s="38" t="s">
        <v>1</v>
      </c>
    </row>
    <row r="31" spans="1:38" ht="18.75" customHeight="1" x14ac:dyDescent="0.2">
      <c r="A31" s="26" t="s">
        <v>40</v>
      </c>
      <c r="B31" s="34">
        <f t="shared" ref="B31:AK31" si="93">B30+B14+B13</f>
        <v>0.51749999999999996</v>
      </c>
      <c r="C31" s="35">
        <f t="shared" si="93"/>
        <v>0.56000000000000005</v>
      </c>
      <c r="D31" s="35">
        <f t="shared" si="93"/>
        <v>0.64500000000000002</v>
      </c>
      <c r="E31" s="35">
        <f t="shared" si="93"/>
        <v>0.73749999999999993</v>
      </c>
      <c r="F31" s="35">
        <f t="shared" si="93"/>
        <v>0.83</v>
      </c>
      <c r="G31" s="35">
        <f t="shared" si="93"/>
        <v>0.93</v>
      </c>
      <c r="H31" s="35">
        <f t="shared" si="93"/>
        <v>1.03</v>
      </c>
      <c r="I31" s="35">
        <f t="shared" si="93"/>
        <v>1.2300000000000002</v>
      </c>
      <c r="J31" s="36">
        <f t="shared" si="93"/>
        <v>1.4300000000000002</v>
      </c>
      <c r="K31" s="34">
        <f t="shared" si="93"/>
        <v>0.51749999999999996</v>
      </c>
      <c r="L31" s="35">
        <f t="shared" si="93"/>
        <v>0.56000000000000005</v>
      </c>
      <c r="M31" s="35">
        <f t="shared" si="93"/>
        <v>0.64500000000000002</v>
      </c>
      <c r="N31" s="35">
        <f t="shared" si="93"/>
        <v>0.73749999999999993</v>
      </c>
      <c r="O31" s="35">
        <f t="shared" si="93"/>
        <v>0.83</v>
      </c>
      <c r="P31" s="35">
        <f t="shared" si="93"/>
        <v>0.93</v>
      </c>
      <c r="Q31" s="35">
        <f t="shared" si="93"/>
        <v>1.03</v>
      </c>
      <c r="R31" s="35">
        <f t="shared" si="93"/>
        <v>1.2300000000000002</v>
      </c>
      <c r="S31" s="36">
        <f t="shared" si="93"/>
        <v>1.4300000000000002</v>
      </c>
      <c r="T31" s="34">
        <f t="shared" si="93"/>
        <v>0.51749999999999996</v>
      </c>
      <c r="U31" s="35">
        <f t="shared" si="93"/>
        <v>0.56000000000000005</v>
      </c>
      <c r="V31" s="35">
        <f t="shared" si="93"/>
        <v>0.64500000000000002</v>
      </c>
      <c r="W31" s="35">
        <f t="shared" si="93"/>
        <v>0.73749999999999993</v>
      </c>
      <c r="X31" s="35">
        <f t="shared" si="93"/>
        <v>0.83</v>
      </c>
      <c r="Y31" s="35">
        <f t="shared" si="93"/>
        <v>0.93</v>
      </c>
      <c r="Z31" s="35">
        <f t="shared" si="93"/>
        <v>1.03</v>
      </c>
      <c r="AA31" s="35">
        <f t="shared" si="93"/>
        <v>1.2300000000000002</v>
      </c>
      <c r="AB31" s="36">
        <f t="shared" si="93"/>
        <v>1.4300000000000002</v>
      </c>
      <c r="AC31" s="34">
        <f t="shared" si="93"/>
        <v>0.51749999999999996</v>
      </c>
      <c r="AD31" s="35">
        <f t="shared" si="93"/>
        <v>0.56000000000000005</v>
      </c>
      <c r="AE31" s="35">
        <f t="shared" si="93"/>
        <v>0.64500000000000002</v>
      </c>
      <c r="AF31" s="35">
        <f t="shared" si="93"/>
        <v>0.73749999999999993</v>
      </c>
      <c r="AG31" s="35">
        <f t="shared" si="93"/>
        <v>0.83</v>
      </c>
      <c r="AH31" s="35">
        <f t="shared" si="93"/>
        <v>0.93</v>
      </c>
      <c r="AI31" s="35">
        <f t="shared" si="93"/>
        <v>1.03</v>
      </c>
      <c r="AJ31" s="35">
        <f t="shared" si="93"/>
        <v>1.2300000000000002</v>
      </c>
      <c r="AK31" s="36">
        <f t="shared" si="93"/>
        <v>1.4300000000000002</v>
      </c>
      <c r="AL31" s="38" t="s">
        <v>1</v>
      </c>
    </row>
    <row r="32" spans="1:38" ht="18.75" customHeight="1" x14ac:dyDescent="0.2">
      <c r="A32" s="26" t="s">
        <v>30</v>
      </c>
      <c r="B32" s="48" t="str">
        <f t="shared" ref="B32:J32" si="94">IF($H$9&lt;$A$45,"nein","ja")</f>
        <v>nein</v>
      </c>
      <c r="C32" s="49" t="str">
        <f t="shared" si="94"/>
        <v>nein</v>
      </c>
      <c r="D32" s="49" t="str">
        <f t="shared" si="94"/>
        <v>nein</v>
      </c>
      <c r="E32" s="49" t="str">
        <f t="shared" si="94"/>
        <v>nein</v>
      </c>
      <c r="F32" s="49" t="str">
        <f t="shared" si="94"/>
        <v>nein</v>
      </c>
      <c r="G32" s="49" t="str">
        <f t="shared" si="94"/>
        <v>nein</v>
      </c>
      <c r="H32" s="49" t="str">
        <f t="shared" si="94"/>
        <v>nein</v>
      </c>
      <c r="I32" s="49" t="str">
        <f t="shared" si="94"/>
        <v>nein</v>
      </c>
      <c r="J32" s="50" t="str">
        <f t="shared" si="94"/>
        <v>nein</v>
      </c>
      <c r="K32" s="48" t="str">
        <f t="shared" ref="K32:S32" si="95">IF($Q$9&lt;$A$45,"nein","ja")</f>
        <v>nein</v>
      </c>
      <c r="L32" s="49" t="str">
        <f t="shared" si="95"/>
        <v>nein</v>
      </c>
      <c r="M32" s="49" t="str">
        <f t="shared" si="95"/>
        <v>nein</v>
      </c>
      <c r="N32" s="49" t="str">
        <f t="shared" si="95"/>
        <v>nein</v>
      </c>
      <c r="O32" s="49" t="str">
        <f t="shared" si="95"/>
        <v>nein</v>
      </c>
      <c r="P32" s="49" t="str">
        <f t="shared" si="95"/>
        <v>nein</v>
      </c>
      <c r="Q32" s="49" t="str">
        <f t="shared" si="95"/>
        <v>nein</v>
      </c>
      <c r="R32" s="49" t="str">
        <f t="shared" si="95"/>
        <v>nein</v>
      </c>
      <c r="S32" s="50" t="str">
        <f t="shared" si="95"/>
        <v>nein</v>
      </c>
      <c r="T32" s="48" t="str">
        <f t="shared" ref="T32:AB32" si="96">IF($Z$9&lt;$A$45,"nein","ja")</f>
        <v>ja</v>
      </c>
      <c r="U32" s="49" t="str">
        <f t="shared" si="96"/>
        <v>ja</v>
      </c>
      <c r="V32" s="49" t="str">
        <f t="shared" si="96"/>
        <v>ja</v>
      </c>
      <c r="W32" s="49" t="str">
        <f t="shared" si="96"/>
        <v>ja</v>
      </c>
      <c r="X32" s="49" t="str">
        <f t="shared" si="96"/>
        <v>ja</v>
      </c>
      <c r="Y32" s="49" t="str">
        <f t="shared" si="96"/>
        <v>ja</v>
      </c>
      <c r="Z32" s="49" t="str">
        <f t="shared" si="96"/>
        <v>ja</v>
      </c>
      <c r="AA32" s="49" t="str">
        <f t="shared" si="96"/>
        <v>ja</v>
      </c>
      <c r="AB32" s="50" t="str">
        <f t="shared" si="96"/>
        <v>ja</v>
      </c>
      <c r="AC32" s="48" t="str">
        <f t="shared" ref="AC32:AK32" si="97">IF($AC$9&lt;$A$45,"nein","ja")</f>
        <v>ja</v>
      </c>
      <c r="AD32" s="49" t="str">
        <f t="shared" si="97"/>
        <v>ja</v>
      </c>
      <c r="AE32" s="49" t="str">
        <f t="shared" si="97"/>
        <v>ja</v>
      </c>
      <c r="AF32" s="49" t="str">
        <f t="shared" si="97"/>
        <v>ja</v>
      </c>
      <c r="AG32" s="49" t="str">
        <f t="shared" si="97"/>
        <v>ja</v>
      </c>
      <c r="AH32" s="49" t="str">
        <f t="shared" si="97"/>
        <v>ja</v>
      </c>
      <c r="AI32" s="49" t="str">
        <f t="shared" si="97"/>
        <v>ja</v>
      </c>
      <c r="AJ32" s="49" t="str">
        <f t="shared" si="97"/>
        <v>ja</v>
      </c>
      <c r="AK32" s="50" t="str">
        <f t="shared" si="97"/>
        <v>ja</v>
      </c>
      <c r="AL32" s="51" t="s">
        <v>16</v>
      </c>
    </row>
    <row r="33" spans="1:38" ht="18.75" customHeight="1" x14ac:dyDescent="0.2">
      <c r="A33" s="43" t="s">
        <v>41</v>
      </c>
      <c r="B33" s="48" t="str">
        <f t="shared" ref="B33:AK33" si="98">IF(B32="nein","--",IF(B31&gt;$A$44,"ja","nein"))</f>
        <v>--</v>
      </c>
      <c r="C33" s="49" t="str">
        <f t="shared" si="98"/>
        <v>--</v>
      </c>
      <c r="D33" s="49" t="str">
        <f t="shared" si="98"/>
        <v>--</v>
      </c>
      <c r="E33" s="49" t="str">
        <f t="shared" si="98"/>
        <v>--</v>
      </c>
      <c r="F33" s="49" t="str">
        <f t="shared" si="98"/>
        <v>--</v>
      </c>
      <c r="G33" s="49" t="str">
        <f t="shared" si="98"/>
        <v>--</v>
      </c>
      <c r="H33" s="49" t="str">
        <f t="shared" si="98"/>
        <v>--</v>
      </c>
      <c r="I33" s="49" t="str">
        <f t="shared" si="98"/>
        <v>--</v>
      </c>
      <c r="J33" s="50" t="str">
        <f t="shared" si="98"/>
        <v>--</v>
      </c>
      <c r="K33" s="48" t="str">
        <f t="shared" si="98"/>
        <v>--</v>
      </c>
      <c r="L33" s="49" t="str">
        <f t="shared" si="98"/>
        <v>--</v>
      </c>
      <c r="M33" s="49" t="str">
        <f t="shared" si="98"/>
        <v>--</v>
      </c>
      <c r="N33" s="49" t="str">
        <f t="shared" si="98"/>
        <v>--</v>
      </c>
      <c r="O33" s="49" t="str">
        <f t="shared" si="98"/>
        <v>--</v>
      </c>
      <c r="P33" s="49" t="str">
        <f t="shared" si="98"/>
        <v>--</v>
      </c>
      <c r="Q33" s="49" t="str">
        <f t="shared" si="98"/>
        <v>--</v>
      </c>
      <c r="R33" s="49" t="str">
        <f t="shared" si="98"/>
        <v>--</v>
      </c>
      <c r="S33" s="50" t="str">
        <f t="shared" si="98"/>
        <v>--</v>
      </c>
      <c r="T33" s="48" t="str">
        <f t="shared" si="98"/>
        <v>nein</v>
      </c>
      <c r="U33" s="49" t="str">
        <f t="shared" si="98"/>
        <v>nein</v>
      </c>
      <c r="V33" s="49" t="str">
        <f t="shared" si="98"/>
        <v>nein</v>
      </c>
      <c r="W33" s="49" t="str">
        <f t="shared" si="98"/>
        <v>nein</v>
      </c>
      <c r="X33" s="49" t="str">
        <f t="shared" si="98"/>
        <v>ja</v>
      </c>
      <c r="Y33" s="49" t="str">
        <f t="shared" si="98"/>
        <v>ja</v>
      </c>
      <c r="Z33" s="49" t="str">
        <f t="shared" si="98"/>
        <v>ja</v>
      </c>
      <c r="AA33" s="49" t="str">
        <f t="shared" si="98"/>
        <v>ja</v>
      </c>
      <c r="AB33" s="50" t="str">
        <f t="shared" si="98"/>
        <v>ja</v>
      </c>
      <c r="AC33" s="48" t="str">
        <f t="shared" si="98"/>
        <v>nein</v>
      </c>
      <c r="AD33" s="49" t="str">
        <f t="shared" si="98"/>
        <v>nein</v>
      </c>
      <c r="AE33" s="49" t="str">
        <f t="shared" si="98"/>
        <v>nein</v>
      </c>
      <c r="AF33" s="49" t="str">
        <f t="shared" si="98"/>
        <v>nein</v>
      </c>
      <c r="AG33" s="49" t="str">
        <f t="shared" si="98"/>
        <v>ja</v>
      </c>
      <c r="AH33" s="49" t="str">
        <f t="shared" si="98"/>
        <v>ja</v>
      </c>
      <c r="AI33" s="49" t="str">
        <f t="shared" si="98"/>
        <v>ja</v>
      </c>
      <c r="AJ33" s="49" t="str">
        <f t="shared" si="98"/>
        <v>ja</v>
      </c>
      <c r="AK33" s="50" t="str">
        <f t="shared" si="98"/>
        <v>ja</v>
      </c>
      <c r="AL33" s="51" t="s">
        <v>16</v>
      </c>
    </row>
    <row r="34" spans="1:38" ht="18.75" customHeight="1" x14ac:dyDescent="0.2">
      <c r="A34" s="43" t="s">
        <v>31</v>
      </c>
      <c r="B34" s="52" t="str">
        <f>$A48</f>
        <v>nein</v>
      </c>
      <c r="C34" s="53" t="str">
        <f t="shared" ref="C34:AK34" si="99">$A48</f>
        <v>nein</v>
      </c>
      <c r="D34" s="53" t="str">
        <f t="shared" si="99"/>
        <v>nein</v>
      </c>
      <c r="E34" s="53" t="str">
        <f t="shared" si="99"/>
        <v>nein</v>
      </c>
      <c r="F34" s="53" t="str">
        <f t="shared" si="99"/>
        <v>nein</v>
      </c>
      <c r="G34" s="53" t="str">
        <f t="shared" si="99"/>
        <v>nein</v>
      </c>
      <c r="H34" s="53" t="str">
        <f t="shared" si="99"/>
        <v>nein</v>
      </c>
      <c r="I34" s="53" t="str">
        <f t="shared" si="99"/>
        <v>nein</v>
      </c>
      <c r="J34" s="54" t="str">
        <f t="shared" si="99"/>
        <v>nein</v>
      </c>
      <c r="K34" s="52" t="str">
        <f t="shared" si="99"/>
        <v>nein</v>
      </c>
      <c r="L34" s="53" t="str">
        <f t="shared" si="99"/>
        <v>nein</v>
      </c>
      <c r="M34" s="53" t="str">
        <f t="shared" si="99"/>
        <v>nein</v>
      </c>
      <c r="N34" s="53" t="str">
        <f t="shared" si="99"/>
        <v>nein</v>
      </c>
      <c r="O34" s="53" t="str">
        <f t="shared" si="99"/>
        <v>nein</v>
      </c>
      <c r="P34" s="53" t="str">
        <f t="shared" si="99"/>
        <v>nein</v>
      </c>
      <c r="Q34" s="53" t="str">
        <f t="shared" si="99"/>
        <v>nein</v>
      </c>
      <c r="R34" s="53" t="str">
        <f t="shared" si="99"/>
        <v>nein</v>
      </c>
      <c r="S34" s="54" t="str">
        <f t="shared" si="99"/>
        <v>nein</v>
      </c>
      <c r="T34" s="52" t="str">
        <f t="shared" si="99"/>
        <v>nein</v>
      </c>
      <c r="U34" s="53" t="str">
        <f t="shared" si="99"/>
        <v>nein</v>
      </c>
      <c r="V34" s="53" t="str">
        <f t="shared" si="99"/>
        <v>nein</v>
      </c>
      <c r="W34" s="53" t="str">
        <f t="shared" si="99"/>
        <v>nein</v>
      </c>
      <c r="X34" s="53" t="str">
        <f t="shared" si="99"/>
        <v>nein</v>
      </c>
      <c r="Y34" s="55" t="str">
        <f t="shared" si="99"/>
        <v>nein</v>
      </c>
      <c r="Z34" s="55" t="str">
        <f t="shared" si="99"/>
        <v>nein</v>
      </c>
      <c r="AA34" s="55" t="str">
        <f t="shared" si="99"/>
        <v>nein</v>
      </c>
      <c r="AB34" s="56" t="str">
        <f t="shared" si="99"/>
        <v>nein</v>
      </c>
      <c r="AC34" s="52" t="str">
        <f t="shared" si="99"/>
        <v>nein</v>
      </c>
      <c r="AD34" s="53" t="str">
        <f t="shared" si="99"/>
        <v>nein</v>
      </c>
      <c r="AE34" s="53" t="str">
        <f t="shared" si="99"/>
        <v>nein</v>
      </c>
      <c r="AF34" s="53" t="str">
        <f t="shared" si="99"/>
        <v>nein</v>
      </c>
      <c r="AG34" s="53" t="str">
        <f t="shared" si="99"/>
        <v>nein</v>
      </c>
      <c r="AH34" s="55" t="str">
        <f t="shared" si="99"/>
        <v>nein</v>
      </c>
      <c r="AI34" s="55" t="str">
        <f t="shared" si="99"/>
        <v>nein</v>
      </c>
      <c r="AJ34" s="55" t="str">
        <f t="shared" si="99"/>
        <v>nein</v>
      </c>
      <c r="AK34" s="56" t="str">
        <f t="shared" si="99"/>
        <v>nein</v>
      </c>
      <c r="AL34" s="51" t="s">
        <v>16</v>
      </c>
    </row>
    <row r="35" spans="1:38" ht="18.75" customHeight="1" x14ac:dyDescent="0.2">
      <c r="A35" s="19" t="s">
        <v>18</v>
      </c>
      <c r="B35" s="34">
        <f t="shared" ref="B35:AK35" si="100">B28*B31+((B11/2/1000)^2*PI()/3-0.25^2*SQRT(3)*(B11/1000)^2)</f>
        <v>0.48910437889479896</v>
      </c>
      <c r="C35" s="35">
        <f t="shared" si="100"/>
        <v>0.56172654670633193</v>
      </c>
      <c r="D35" s="35">
        <f t="shared" si="100"/>
        <v>0.91552407551428927</v>
      </c>
      <c r="E35" s="35">
        <f t="shared" si="100"/>
        <v>1.1342482747077749</v>
      </c>
      <c r="F35" s="35">
        <f t="shared" si="100"/>
        <v>1.3751882922395522</v>
      </c>
      <c r="G35" s="35">
        <f t="shared" si="100"/>
        <v>1.6999061868253276</v>
      </c>
      <c r="H35" s="35">
        <f t="shared" si="100"/>
        <v>2.1105462123260943</v>
      </c>
      <c r="I35" s="35">
        <f t="shared" si="100"/>
        <v>2.8805926560726034</v>
      </c>
      <c r="J35" s="36">
        <f t="shared" si="100"/>
        <v>3.7683276234790779</v>
      </c>
      <c r="K35" s="34">
        <f t="shared" si="100"/>
        <v>0.54085437889479893</v>
      </c>
      <c r="L35" s="35">
        <f t="shared" si="100"/>
        <v>0.61772654670633198</v>
      </c>
      <c r="M35" s="35">
        <f t="shared" si="100"/>
        <v>0.91552407551428927</v>
      </c>
      <c r="N35" s="35">
        <f t="shared" si="100"/>
        <v>1.1342482747077749</v>
      </c>
      <c r="O35" s="35">
        <f t="shared" si="100"/>
        <v>1.3751882922395522</v>
      </c>
      <c r="P35" s="35">
        <f t="shared" si="100"/>
        <v>1.6999061868253276</v>
      </c>
      <c r="Q35" s="35">
        <f t="shared" si="100"/>
        <v>2.1105462123260943</v>
      </c>
      <c r="R35" s="35">
        <f t="shared" si="100"/>
        <v>2.8805926560726034</v>
      </c>
      <c r="S35" s="36">
        <f t="shared" si="100"/>
        <v>3.7683276234790779</v>
      </c>
      <c r="T35" s="34">
        <f t="shared" si="100"/>
        <v>0.69610437889479893</v>
      </c>
      <c r="U35" s="35">
        <f t="shared" si="100"/>
        <v>0.78572654670633202</v>
      </c>
      <c r="V35" s="35">
        <f t="shared" si="100"/>
        <v>1.1735240755142893</v>
      </c>
      <c r="W35" s="35">
        <f t="shared" si="100"/>
        <v>1.4292482747077748</v>
      </c>
      <c r="X35" s="35">
        <f t="shared" si="100"/>
        <v>1.707188292239552</v>
      </c>
      <c r="Y35" s="35">
        <f t="shared" si="100"/>
        <v>2.0719061868253279</v>
      </c>
      <c r="Z35" s="35">
        <f t="shared" si="100"/>
        <v>2.5225462123260942</v>
      </c>
      <c r="AA35" s="35">
        <f t="shared" si="100"/>
        <v>3.3725926560726034</v>
      </c>
      <c r="AB35" s="36">
        <f t="shared" si="100"/>
        <v>4.3403276234790784</v>
      </c>
      <c r="AC35" s="34">
        <f t="shared" si="100"/>
        <v>0.69610437889479893</v>
      </c>
      <c r="AD35" s="35">
        <f t="shared" si="100"/>
        <v>0.78572654670633202</v>
      </c>
      <c r="AE35" s="35">
        <f t="shared" si="100"/>
        <v>1.1735240755142893</v>
      </c>
      <c r="AF35" s="35">
        <f t="shared" si="100"/>
        <v>1.4292482747077748</v>
      </c>
      <c r="AG35" s="35">
        <f t="shared" si="100"/>
        <v>1.707188292239552</v>
      </c>
      <c r="AH35" s="35">
        <f t="shared" si="100"/>
        <v>2.0719061868253279</v>
      </c>
      <c r="AI35" s="35">
        <f t="shared" si="100"/>
        <v>2.5225462123260942</v>
      </c>
      <c r="AJ35" s="35">
        <f t="shared" si="100"/>
        <v>3.3725926560726034</v>
      </c>
      <c r="AK35" s="36">
        <f t="shared" si="100"/>
        <v>4.3403276234790784</v>
      </c>
      <c r="AL35" s="18" t="s">
        <v>19</v>
      </c>
    </row>
    <row r="36" spans="1:38" ht="18.75" customHeight="1" x14ac:dyDescent="0.2">
      <c r="A36" s="26" t="s">
        <v>36</v>
      </c>
      <c r="B36" s="34">
        <f t="shared" ref="B36:AK36" si="101">B28*B13</f>
        <v>0</v>
      </c>
      <c r="C36" s="35">
        <f t="shared" si="101"/>
        <v>0</v>
      </c>
      <c r="D36" s="35">
        <f t="shared" si="101"/>
        <v>0</v>
      </c>
      <c r="E36" s="35">
        <f t="shared" si="101"/>
        <v>0</v>
      </c>
      <c r="F36" s="35">
        <f t="shared" si="101"/>
        <v>0</v>
      </c>
      <c r="G36" s="35">
        <f t="shared" si="101"/>
        <v>0</v>
      </c>
      <c r="H36" s="35">
        <f t="shared" si="101"/>
        <v>0</v>
      </c>
      <c r="I36" s="35">
        <f t="shared" si="101"/>
        <v>0</v>
      </c>
      <c r="J36" s="36">
        <f t="shared" si="101"/>
        <v>0</v>
      </c>
      <c r="K36" s="34">
        <f t="shared" si="101"/>
        <v>0</v>
      </c>
      <c r="L36" s="35">
        <f t="shared" si="101"/>
        <v>0</v>
      </c>
      <c r="M36" s="35">
        <f t="shared" si="101"/>
        <v>0</v>
      </c>
      <c r="N36" s="35">
        <f t="shared" si="101"/>
        <v>0</v>
      </c>
      <c r="O36" s="35">
        <f t="shared" si="101"/>
        <v>0</v>
      </c>
      <c r="P36" s="35">
        <f t="shared" si="101"/>
        <v>0</v>
      </c>
      <c r="Q36" s="35">
        <f t="shared" si="101"/>
        <v>0</v>
      </c>
      <c r="R36" s="35">
        <f t="shared" si="101"/>
        <v>0</v>
      </c>
      <c r="S36" s="36">
        <f t="shared" si="101"/>
        <v>0</v>
      </c>
      <c r="T36" s="34">
        <f t="shared" si="101"/>
        <v>0</v>
      </c>
      <c r="U36" s="35">
        <f t="shared" si="101"/>
        <v>0</v>
      </c>
      <c r="V36" s="35">
        <f t="shared" si="101"/>
        <v>0</v>
      </c>
      <c r="W36" s="35">
        <f t="shared" si="101"/>
        <v>0</v>
      </c>
      <c r="X36" s="35">
        <f t="shared" si="101"/>
        <v>0</v>
      </c>
      <c r="Y36" s="35">
        <f t="shared" si="101"/>
        <v>0</v>
      </c>
      <c r="Z36" s="35">
        <f t="shared" si="101"/>
        <v>0</v>
      </c>
      <c r="AA36" s="35">
        <f t="shared" si="101"/>
        <v>0</v>
      </c>
      <c r="AB36" s="36">
        <f t="shared" si="101"/>
        <v>0</v>
      </c>
      <c r="AC36" s="34">
        <f t="shared" si="101"/>
        <v>0</v>
      </c>
      <c r="AD36" s="35">
        <f t="shared" si="101"/>
        <v>0</v>
      </c>
      <c r="AE36" s="35">
        <f t="shared" si="101"/>
        <v>0</v>
      </c>
      <c r="AF36" s="35">
        <f t="shared" si="101"/>
        <v>0</v>
      </c>
      <c r="AG36" s="35">
        <f t="shared" si="101"/>
        <v>0</v>
      </c>
      <c r="AH36" s="35">
        <f t="shared" si="101"/>
        <v>0</v>
      </c>
      <c r="AI36" s="35">
        <f t="shared" si="101"/>
        <v>0</v>
      </c>
      <c r="AJ36" s="35">
        <f t="shared" si="101"/>
        <v>0</v>
      </c>
      <c r="AK36" s="36">
        <f t="shared" si="101"/>
        <v>0</v>
      </c>
      <c r="AL36" s="18" t="s">
        <v>19</v>
      </c>
    </row>
    <row r="37" spans="1:38" ht="18.75" customHeight="1" x14ac:dyDescent="0.2">
      <c r="A37" s="26" t="s">
        <v>37</v>
      </c>
      <c r="B37" s="34">
        <f t="shared" ref="B37:AK37" si="102">IF(B32="nein",B28*B14,IF($A$44=0,(B28-2*$A$43)*B14,B28*B14))</f>
        <v>9.0000000000000011E-2</v>
      </c>
      <c r="C37" s="35">
        <f t="shared" si="102"/>
        <v>9.5000000000000001E-2</v>
      </c>
      <c r="D37" s="35">
        <f t="shared" si="102"/>
        <v>0.13500000000000001</v>
      </c>
      <c r="E37" s="35">
        <f t="shared" si="102"/>
        <v>0.14499999999999999</v>
      </c>
      <c r="F37" s="35">
        <f t="shared" si="102"/>
        <v>0.15500000000000003</v>
      </c>
      <c r="G37" s="35">
        <f t="shared" si="102"/>
        <v>0.17</v>
      </c>
      <c r="H37" s="35">
        <f t="shared" si="102"/>
        <v>0.19</v>
      </c>
      <c r="I37" s="35">
        <f t="shared" si="102"/>
        <v>0.215</v>
      </c>
      <c r="J37" s="35">
        <f t="shared" si="102"/>
        <v>0.24</v>
      </c>
      <c r="K37" s="34">
        <f t="shared" si="102"/>
        <v>0.1</v>
      </c>
      <c r="L37" s="35">
        <f t="shared" si="102"/>
        <v>0.10500000000000001</v>
      </c>
      <c r="M37" s="35">
        <f t="shared" si="102"/>
        <v>0.13500000000000001</v>
      </c>
      <c r="N37" s="35">
        <f t="shared" si="102"/>
        <v>0.14499999999999999</v>
      </c>
      <c r="O37" s="35">
        <f t="shared" si="102"/>
        <v>0.15500000000000003</v>
      </c>
      <c r="P37" s="35">
        <f t="shared" si="102"/>
        <v>0.17</v>
      </c>
      <c r="Q37" s="35">
        <f t="shared" si="102"/>
        <v>0.19</v>
      </c>
      <c r="R37" s="35">
        <f t="shared" si="102"/>
        <v>0.215</v>
      </c>
      <c r="S37" s="35">
        <f t="shared" si="102"/>
        <v>0.24</v>
      </c>
      <c r="T37" s="34">
        <f t="shared" si="102"/>
        <v>0.13</v>
      </c>
      <c r="U37" s="35">
        <f t="shared" si="102"/>
        <v>0.13500000000000001</v>
      </c>
      <c r="V37" s="35">
        <f t="shared" si="102"/>
        <v>0.17500000000000002</v>
      </c>
      <c r="W37" s="35">
        <f t="shared" si="102"/>
        <v>0.18500000000000003</v>
      </c>
      <c r="X37" s="35">
        <f t="shared" si="102"/>
        <v>0.19500000000000001</v>
      </c>
      <c r="Y37" s="35">
        <f t="shared" si="102"/>
        <v>0.21000000000000002</v>
      </c>
      <c r="Z37" s="35">
        <f t="shared" si="102"/>
        <v>0.22999999999999998</v>
      </c>
      <c r="AA37" s="35">
        <f t="shared" si="102"/>
        <v>0.255</v>
      </c>
      <c r="AB37" s="35">
        <f t="shared" si="102"/>
        <v>0.27999999999999997</v>
      </c>
      <c r="AC37" s="34">
        <f t="shared" si="102"/>
        <v>0.13</v>
      </c>
      <c r="AD37" s="35">
        <f t="shared" si="102"/>
        <v>0.13500000000000001</v>
      </c>
      <c r="AE37" s="35">
        <f t="shared" si="102"/>
        <v>0.17500000000000002</v>
      </c>
      <c r="AF37" s="35">
        <f t="shared" si="102"/>
        <v>0.18500000000000003</v>
      </c>
      <c r="AG37" s="35">
        <f t="shared" si="102"/>
        <v>0.19500000000000001</v>
      </c>
      <c r="AH37" s="35">
        <f t="shared" si="102"/>
        <v>0.21000000000000002</v>
      </c>
      <c r="AI37" s="35">
        <f t="shared" si="102"/>
        <v>0.22999999999999998</v>
      </c>
      <c r="AJ37" s="35">
        <f t="shared" si="102"/>
        <v>0.255</v>
      </c>
      <c r="AK37" s="36">
        <f t="shared" si="102"/>
        <v>0.27999999999999997</v>
      </c>
      <c r="AL37" s="18" t="s">
        <v>19</v>
      </c>
    </row>
    <row r="38" spans="1:38" ht="18.75" customHeight="1" thickBot="1" x14ac:dyDescent="0.25">
      <c r="A38" s="57" t="s">
        <v>38</v>
      </c>
      <c r="B38" s="58">
        <f t="shared" ref="B38:AK38" si="103">IF(B32="nein",B35-B36-B37-(B11/1000/2)^2*PI(),IF(AND(B33="ja",B34="ja"),B35-B36-B37-(B11/1000/2)^2*PI(),B35-B36-B37-(B11/1000/2)^2*PI()-IF(B30-($A$44-B14-B13)&gt;0,2*(B30-($A$44-B14-B13))*$A$43,0)))</f>
        <v>0.27964531824204703</v>
      </c>
      <c r="C38" s="59">
        <f t="shared" si="103"/>
        <v>0.31467346227258597</v>
      </c>
      <c r="D38" s="59">
        <f t="shared" si="103"/>
        <v>0.55150197106759336</v>
      </c>
      <c r="E38" s="59">
        <f t="shared" si="103"/>
        <v>0.65741755067235297</v>
      </c>
      <c r="F38" s="59">
        <f t="shared" si="103"/>
        <v>0.76654231306118603</v>
      </c>
      <c r="G38" s="59">
        <f t="shared" si="103"/>
        <v>0.92169384909034369</v>
      </c>
      <c r="H38" s="59">
        <f t="shared" si="103"/>
        <v>1.1351480489286461</v>
      </c>
      <c r="I38" s="59">
        <f t="shared" si="103"/>
        <v>1.457964440032687</v>
      </c>
      <c r="J38" s="59">
        <f t="shared" si="103"/>
        <v>1.8079914863733075</v>
      </c>
      <c r="K38" s="58">
        <f t="shared" si="103"/>
        <v>0.32139531824204703</v>
      </c>
      <c r="L38" s="59">
        <f t="shared" si="103"/>
        <v>0.36067346227258601</v>
      </c>
      <c r="M38" s="59">
        <f t="shared" si="103"/>
        <v>0.55150197106759336</v>
      </c>
      <c r="N38" s="59">
        <f t="shared" si="103"/>
        <v>0.65741755067235297</v>
      </c>
      <c r="O38" s="59">
        <f t="shared" si="103"/>
        <v>0.76654231306118603</v>
      </c>
      <c r="P38" s="59">
        <f t="shared" si="103"/>
        <v>0.92169384909034369</v>
      </c>
      <c r="Q38" s="59">
        <f t="shared" si="103"/>
        <v>1.1351480489286461</v>
      </c>
      <c r="R38" s="59">
        <f t="shared" si="103"/>
        <v>1.457964440032687</v>
      </c>
      <c r="S38" s="59">
        <f t="shared" si="103"/>
        <v>1.8079914863733075</v>
      </c>
      <c r="T38" s="58">
        <f t="shared" si="103"/>
        <v>0.44664531824204701</v>
      </c>
      <c r="U38" s="59">
        <f t="shared" si="103"/>
        <v>0.49867346227258602</v>
      </c>
      <c r="V38" s="59">
        <f t="shared" si="103"/>
        <v>0.76950197106759333</v>
      </c>
      <c r="W38" s="59">
        <f t="shared" si="103"/>
        <v>0.91241755067235286</v>
      </c>
      <c r="X38" s="59">
        <f t="shared" si="103"/>
        <v>1.0555423130611861</v>
      </c>
      <c r="Y38" s="59">
        <f t="shared" si="103"/>
        <v>1.2406938490903441</v>
      </c>
      <c r="Z38" s="59">
        <f t="shared" si="103"/>
        <v>1.484148048928646</v>
      </c>
      <c r="AA38" s="59">
        <f t="shared" si="103"/>
        <v>1.866964440032687</v>
      </c>
      <c r="AB38" s="59">
        <f t="shared" si="103"/>
        <v>2.2769914863733072</v>
      </c>
      <c r="AC38" s="58">
        <f t="shared" si="103"/>
        <v>0.44664531824204701</v>
      </c>
      <c r="AD38" s="59">
        <f t="shared" si="103"/>
        <v>0.49867346227258602</v>
      </c>
      <c r="AE38" s="59">
        <f t="shared" si="103"/>
        <v>0.76950197106759333</v>
      </c>
      <c r="AF38" s="59">
        <f t="shared" si="103"/>
        <v>0.91241755067235286</v>
      </c>
      <c r="AG38" s="59">
        <f t="shared" si="103"/>
        <v>1.0555423130611861</v>
      </c>
      <c r="AH38" s="59">
        <f t="shared" si="103"/>
        <v>1.2406938490903441</v>
      </c>
      <c r="AI38" s="59">
        <f t="shared" si="103"/>
        <v>1.484148048928646</v>
      </c>
      <c r="AJ38" s="59">
        <f t="shared" si="103"/>
        <v>1.866964440032687</v>
      </c>
      <c r="AK38" s="60">
        <f t="shared" si="103"/>
        <v>2.2769914863733072</v>
      </c>
      <c r="AL38" s="18" t="s">
        <v>19</v>
      </c>
    </row>
    <row r="39" spans="1:38" ht="165" customHeight="1" x14ac:dyDescent="0.2">
      <c r="L39" s="5"/>
      <c r="M39" s="5"/>
    </row>
    <row r="40" spans="1:38" s="62" customFormat="1" ht="12" customHeight="1" x14ac:dyDescent="0.2">
      <c r="A40" s="148" t="s">
        <v>45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56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49" t="s">
        <v>91</v>
      </c>
    </row>
    <row r="41" spans="1:38" x14ac:dyDescent="0.2">
      <c r="L41" s="5"/>
      <c r="M41" s="5"/>
    </row>
    <row r="42" spans="1:38" hidden="1" x14ac:dyDescent="0.2">
      <c r="A42" s="63">
        <f>'Seite 1, Grabenskizzen'!$J$35</f>
        <v>0.15</v>
      </c>
      <c r="C42" s="5"/>
      <c r="L42" s="5"/>
      <c r="M42" s="5"/>
    </row>
    <row r="43" spans="1:38" hidden="1" x14ac:dyDescent="0.2">
      <c r="A43" s="63">
        <f>'Seite 1, Grabenskizzen'!$J$36</f>
        <v>0.05</v>
      </c>
      <c r="C43" s="5"/>
      <c r="L43" s="5"/>
      <c r="M43" s="5"/>
    </row>
    <row r="44" spans="1:38" hidden="1" x14ac:dyDescent="0.2">
      <c r="A44" s="63">
        <f>'Seite 1, Grabenskizzen'!$J$38</f>
        <v>0.8</v>
      </c>
      <c r="C44" s="5"/>
      <c r="L44" s="5"/>
      <c r="M44" s="5"/>
    </row>
    <row r="45" spans="1:38" hidden="1" x14ac:dyDescent="0.2">
      <c r="A45" s="63">
        <f>'Seite 1, Grabenskizzen'!$J$39</f>
        <v>1.4</v>
      </c>
      <c r="C45" s="5"/>
      <c r="L45" s="5"/>
      <c r="M45" s="5"/>
    </row>
    <row r="46" spans="1:38" hidden="1" x14ac:dyDescent="0.2">
      <c r="A46" s="63">
        <f>'Seite 1, Grabenskizzen'!$J$41</f>
        <v>0</v>
      </c>
      <c r="L46" s="5"/>
      <c r="M46" s="5"/>
    </row>
    <row r="47" spans="1:38" hidden="1" x14ac:dyDescent="0.2">
      <c r="A47" s="63">
        <f>'Seite 1, Grabenskizzen'!$J$42</f>
        <v>0.1</v>
      </c>
      <c r="L47" s="5"/>
      <c r="M47" s="5"/>
    </row>
    <row r="48" spans="1:38" hidden="1" x14ac:dyDescent="0.2">
      <c r="A48" s="64" t="str">
        <f>'Seite 1, Grabenskizzen'!$J$46</f>
        <v>nein</v>
      </c>
      <c r="L48" s="5"/>
      <c r="M48" s="5"/>
    </row>
    <row r="60" spans="12:12" x14ac:dyDescent="0.2">
      <c r="L60" s="65"/>
    </row>
  </sheetData>
  <sheetProtection algorithmName="SHA-512" hashValue="A8sZMlOjU5eLXRC8fVBCU5a1xeuqmJt/vo7sIUyFzQ1rpBiRWqQw30kT97+fO1bv7gJJlyRS03rllQq4oLnvxA==" saltValue="v2qFJUrqIpkgto+t4x85/Q==" spinCount="100000" sheet="1" objects="1" scenarios="1" selectLockedCells="1"/>
  <mergeCells count="16">
    <mergeCell ref="B8:J8"/>
    <mergeCell ref="K8:S8"/>
    <mergeCell ref="T8:AB8"/>
    <mergeCell ref="AC8:AK8"/>
    <mergeCell ref="Z9:AB9"/>
    <mergeCell ref="AC9:AE9"/>
    <mergeCell ref="AF9:AH9"/>
    <mergeCell ref="AI9:AK9"/>
    <mergeCell ref="N9:P9"/>
    <mergeCell ref="Q9:S9"/>
    <mergeCell ref="T9:V9"/>
    <mergeCell ref="W9:Y9"/>
    <mergeCell ref="B9:D9"/>
    <mergeCell ref="E9:G9"/>
    <mergeCell ref="H9:J9"/>
    <mergeCell ref="K9:M9"/>
  </mergeCells>
  <phoneticPr fontId="3" type="noConversion"/>
  <conditionalFormatting sqref="B32:AK33">
    <cfRule type="cellIs" dxfId="2" priority="1" stopIfTrue="1" operator="equal">
      <formula>"--"</formula>
    </cfRule>
    <cfRule type="cellIs" dxfId="1" priority="2" stopIfTrue="1" operator="equal">
      <formula>"nein"</formula>
    </cfRule>
    <cfRule type="cellIs" dxfId="0" priority="3" stopIfTrue="1" operator="equal">
      <formula>"ja"</formula>
    </cfRule>
  </conditionalFormatting>
  <pageMargins left="0.78740157480314965" right="0.39370078740157483" top="0.15748031496062992" bottom="0.19685039370078741" header="0" footer="0.19685039370078741"/>
  <pageSetup paperSize="8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7169" r:id="rId4">
          <objectPr defaultSize="0" autoPict="0" r:id="rId5">
            <anchor moveWithCells="1" sizeWithCells="1">
              <from>
                <xdr:col>30</xdr:col>
                <xdr:colOff>85725</xdr:colOff>
                <xdr:row>0</xdr:row>
                <xdr:rowOff>0</xdr:rowOff>
              </from>
              <to>
                <xdr:col>37</xdr:col>
                <xdr:colOff>323850</xdr:colOff>
                <xdr:row>0</xdr:row>
                <xdr:rowOff>0</xdr:rowOff>
              </to>
            </anchor>
          </objectPr>
        </oleObject>
      </mc:Choice>
      <mc:Fallback>
        <oleObject progId="PBrush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10</vt:i4>
      </vt:variant>
    </vt:vector>
  </HeadingPairs>
  <TitlesOfParts>
    <vt:vector size="16" baseType="lpstr">
      <vt:lpstr>Seite 1, Grabenskizzen</vt:lpstr>
      <vt:lpstr>Seite 2, Entwässerungen</vt:lpstr>
      <vt:lpstr>Seite 3, Hauptkanal, MW&amp;SW U4</vt:lpstr>
      <vt:lpstr>Seite 4, Hauptkanal, MW&amp;SW, U3</vt:lpstr>
      <vt:lpstr>Seite 5, Hauptkanal, RW, U4</vt:lpstr>
      <vt:lpstr>Seite 6, Hauptkanal, RW, U3</vt:lpstr>
      <vt:lpstr>'Seite 1, Grabenskizzen'!Druckbereich</vt:lpstr>
      <vt:lpstr>'Seite 2, Entwässerungen'!Druckbereich</vt:lpstr>
      <vt:lpstr>'Seite 3, Hauptkanal, MW&amp;SW U4'!Druckbereich</vt:lpstr>
      <vt:lpstr>'Seite 4, Hauptkanal, MW&amp;SW, U3'!Druckbereich</vt:lpstr>
      <vt:lpstr>'Seite 5, Hauptkanal, RW, U4'!Druckbereich</vt:lpstr>
      <vt:lpstr>'Seite 6, Hauptkanal, RW, U3'!Druckbereich</vt:lpstr>
      <vt:lpstr>'Seite 3, Hauptkanal, MW&amp;SW U4'!Drucktitel</vt:lpstr>
      <vt:lpstr>'Seite 4, Hauptkanal, MW&amp;SW, U3'!Drucktitel</vt:lpstr>
      <vt:lpstr>'Seite 5, Hauptkanal, RW, U4'!Drucktitel</vt:lpstr>
      <vt:lpstr>'Seite 6, Hauptkanal, RW, U3'!Drucktitel</vt:lpstr>
    </vt:vector>
  </TitlesOfParts>
  <Company>Stadt Winterthur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scro5</dc:creator>
  <cp:lastModifiedBy>scro5</cp:lastModifiedBy>
  <cp:lastPrinted>2021-09-22T14:46:36Z</cp:lastPrinted>
  <dcterms:created xsi:type="dcterms:W3CDTF">2006-02-21T12:46:08Z</dcterms:created>
  <dcterms:modified xsi:type="dcterms:W3CDTF">2021-09-22T14:48:47Z</dcterms:modified>
</cp:coreProperties>
</file>